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southviewlincsschuk-my.sharepoint.com/personal/elaine_bacon_southview_lincs_sch_uk/documents/FY 24-25/LCC/"/>
    </mc:Choice>
  </mc:AlternateContent>
  <xr:revisionPtr revIDLastSave="0" documentId="8_{E1508B15-3ABA-49DF-AF17-6CAE9D5131F6}" xr6:coauthVersionLast="47" xr6:coauthVersionMax="47" xr10:uidLastSave="{00000000-0000-0000-0000-000000000000}"/>
  <workbookProtection workbookAlgorithmName="SHA-512" workbookHashValue="Vs2WqYKfTMwveS1S4iJ0pZfwshCJYdBAuBXmuTqgxfewJ8l31SLI7reRDYF+ufX0A16CJPeqqVMhxXerEOicFA==" workbookSaltValue="C+5bL0pfzQEn1p83hjQ45A==" workbookSpinCount="100000" lockStructure="1"/>
  <bookViews>
    <workbookView xWindow="-120" yWindow="-120" windowWidth="29040" windowHeight="15840" xr2:uid="{2F588D07-72CD-4495-AAA7-44D799AB063B}"/>
  </bookViews>
  <sheets>
    <sheet name="PE and Sport 23-24" sheetId="2" r:id="rId1"/>
    <sheet name="Summary" sheetId="4" state="hidden" r:id="rId2"/>
    <sheet name="Schools" sheetId="3" state="hidden" r:id="rId3"/>
  </sheets>
  <externalReferences>
    <externalReference r:id="rId4"/>
  </externalReferences>
  <definedNames>
    <definedName name="School_list">'[1]New ISB'!$C$6:$C$661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67" i="4" l="1"/>
  <c r="B166" i="4"/>
  <c r="B165" i="4"/>
  <c r="B164" i="4"/>
  <c r="B163" i="4"/>
  <c r="B162" i="4"/>
  <c r="B161" i="4"/>
  <c r="B160" i="4"/>
  <c r="B159" i="4"/>
  <c r="B158" i="4"/>
  <c r="B157" i="4"/>
  <c r="B156" i="4"/>
  <c r="B155" i="4"/>
  <c r="B154" i="4"/>
  <c r="B153" i="4"/>
  <c r="B152" i="4"/>
  <c r="B151" i="4"/>
  <c r="B150" i="4"/>
  <c r="B149" i="4"/>
  <c r="B148" i="4"/>
  <c r="B147" i="4"/>
  <c r="B146" i="4"/>
  <c r="B145" i="4"/>
  <c r="B144" i="4"/>
  <c r="B143" i="4"/>
  <c r="B142" i="4"/>
  <c r="B141" i="4"/>
  <c r="B140" i="4"/>
  <c r="B139" i="4"/>
  <c r="B138" i="4"/>
  <c r="B137" i="4"/>
  <c r="B136" i="4"/>
  <c r="B135" i="4"/>
  <c r="B134" i="4"/>
  <c r="B133" i="4"/>
  <c r="B132" i="4"/>
  <c r="B131" i="4"/>
  <c r="B130" i="4"/>
  <c r="B129" i="4"/>
  <c r="B128" i="4"/>
  <c r="B127" i="4"/>
  <c r="B126" i="4"/>
  <c r="B125" i="4"/>
  <c r="B124" i="4"/>
  <c r="B123" i="4"/>
  <c r="B122" i="4"/>
  <c r="B121" i="4"/>
  <c r="B120" i="4"/>
  <c r="B119" i="4"/>
  <c r="B118" i="4"/>
  <c r="B117" i="4"/>
  <c r="B116" i="4"/>
  <c r="B115" i="4"/>
  <c r="B114" i="4"/>
  <c r="B113" i="4"/>
  <c r="B112" i="4"/>
  <c r="B111" i="4"/>
  <c r="B110" i="4"/>
  <c r="B109" i="4"/>
  <c r="B108" i="4"/>
  <c r="B107" i="4"/>
  <c r="B106" i="4"/>
  <c r="B105" i="4"/>
  <c r="B104" i="4"/>
  <c r="B103" i="4"/>
  <c r="B102" i="4"/>
  <c r="B101" i="4"/>
  <c r="B100" i="4"/>
  <c r="B99" i="4"/>
  <c r="B98" i="4"/>
  <c r="B97" i="4"/>
  <c r="B96" i="4"/>
  <c r="B95" i="4"/>
  <c r="B94" i="4"/>
  <c r="B93" i="4"/>
  <c r="B92" i="4"/>
  <c r="B91" i="4"/>
  <c r="B90" i="4"/>
  <c r="B89" i="4"/>
  <c r="B88" i="4"/>
  <c r="B87" i="4"/>
  <c r="B86" i="4"/>
  <c r="B85" i="4"/>
  <c r="B84" i="4"/>
  <c r="B83" i="4"/>
  <c r="B82" i="4"/>
  <c r="B81" i="4"/>
  <c r="B80" i="4"/>
  <c r="B79" i="4"/>
  <c r="B78" i="4"/>
  <c r="B77" i="4"/>
  <c r="B76" i="4"/>
  <c r="B75" i="4"/>
  <c r="B74" i="4"/>
  <c r="B73" i="4"/>
  <c r="B72" i="4"/>
  <c r="B71" i="4"/>
  <c r="B70" i="4"/>
  <c r="B69" i="4"/>
  <c r="B68" i="4"/>
  <c r="B67" i="4"/>
  <c r="B66" i="4"/>
  <c r="B65" i="4"/>
  <c r="B64" i="4"/>
  <c r="B63" i="4"/>
  <c r="B62" i="4"/>
  <c r="B61" i="4"/>
  <c r="B60" i="4"/>
  <c r="B59" i="4"/>
  <c r="B58" i="4"/>
  <c r="B57" i="4"/>
  <c r="B56" i="4"/>
  <c r="B55" i="4"/>
  <c r="B54" i="4"/>
  <c r="B53" i="4"/>
  <c r="B52" i="4"/>
  <c r="B51" i="4"/>
  <c r="B50" i="4"/>
  <c r="B49" i="4"/>
  <c r="B48" i="4"/>
  <c r="B47" i="4"/>
  <c r="B46" i="4"/>
  <c r="B45" i="4"/>
  <c r="B44" i="4"/>
  <c r="B43" i="4"/>
  <c r="B42" i="4"/>
  <c r="B41" i="4"/>
  <c r="B40" i="4"/>
  <c r="B39" i="4"/>
  <c r="B38" i="4"/>
  <c r="B37" i="4"/>
  <c r="B36" i="4"/>
  <c r="B35" i="4"/>
  <c r="B34" i="4"/>
  <c r="B33" i="4"/>
  <c r="B32" i="4"/>
  <c r="B31" i="4"/>
  <c r="B30" i="4"/>
  <c r="B29" i="4"/>
  <c r="B28" i="4"/>
  <c r="B27" i="4"/>
  <c r="B26" i="4"/>
  <c r="B25" i="4"/>
  <c r="B24" i="4"/>
  <c r="B23" i="4"/>
  <c r="B22" i="4"/>
  <c r="B21" i="4"/>
  <c r="B20" i="4"/>
  <c r="B19" i="4"/>
  <c r="B18" i="4"/>
  <c r="B17" i="4"/>
  <c r="B16" i="4"/>
  <c r="B15" i="4"/>
  <c r="B14" i="4"/>
  <c r="B13" i="4"/>
  <c r="B12" i="4"/>
  <c r="B11" i="4"/>
  <c r="B10" i="4"/>
  <c r="B9" i="4"/>
  <c r="B8" i="4"/>
  <c r="B7" i="4"/>
  <c r="B6" i="4"/>
  <c r="B5" i="4"/>
  <c r="B4" i="4"/>
  <c r="B3" i="4"/>
  <c r="B2" i="4"/>
  <c r="G163" i="4"/>
  <c r="H163" i="4" s="1"/>
  <c r="K142" i="4"/>
  <c r="G142" i="4"/>
  <c r="K138" i="4"/>
  <c r="G137" i="4"/>
  <c r="G130" i="4"/>
  <c r="K123" i="4"/>
  <c r="G123" i="4"/>
  <c r="I123" i="4" s="1"/>
  <c r="G119" i="4"/>
  <c r="G115" i="4"/>
  <c r="K113" i="4"/>
  <c r="G110" i="4"/>
  <c r="K84" i="4"/>
  <c r="G82" i="4"/>
  <c r="K76" i="4"/>
  <c r="G69" i="4"/>
  <c r="G62" i="4"/>
  <c r="H62" i="4" s="1"/>
  <c r="K60" i="4"/>
  <c r="G23" i="4"/>
  <c r="H23" i="4" s="1"/>
  <c r="K7" i="4"/>
  <c r="G104" i="4" l="1"/>
  <c r="H104" i="4" s="1"/>
  <c r="G112" i="4"/>
  <c r="I112" i="4" s="1"/>
  <c r="G128" i="4"/>
  <c r="H128" i="4" s="1"/>
  <c r="G14" i="4"/>
  <c r="H14" i="4" s="1"/>
  <c r="G105" i="4"/>
  <c r="O105" i="4" s="1"/>
  <c r="U105" i="4" s="1"/>
  <c r="G113" i="4"/>
  <c r="I113" i="4" s="1"/>
  <c r="G129" i="4"/>
  <c r="G102" i="4"/>
  <c r="G91" i="4"/>
  <c r="I91" i="4" s="1"/>
  <c r="G99" i="4"/>
  <c r="H99" i="4" s="1"/>
  <c r="G136" i="4"/>
  <c r="H136" i="4" s="1"/>
  <c r="O119" i="4"/>
  <c r="S119" i="4" s="1"/>
  <c r="G29" i="4"/>
  <c r="O29" i="4" s="1"/>
  <c r="U29" i="4" s="1"/>
  <c r="G41" i="4"/>
  <c r="H41" i="4" s="1"/>
  <c r="G45" i="4"/>
  <c r="H45" i="4" s="1"/>
  <c r="G49" i="4"/>
  <c r="I49" i="4" s="1"/>
  <c r="G77" i="4"/>
  <c r="G85" i="4"/>
  <c r="O85" i="4" s="1"/>
  <c r="U85" i="4" s="1"/>
  <c r="G89" i="4"/>
  <c r="H89" i="4" s="1"/>
  <c r="G93" i="4"/>
  <c r="O93" i="4" s="1"/>
  <c r="G97" i="4"/>
  <c r="O97" i="4" s="1"/>
  <c r="O163" i="4"/>
  <c r="G117" i="4"/>
  <c r="H117" i="4" s="1"/>
  <c r="G121" i="4"/>
  <c r="O121" i="4" s="1"/>
  <c r="G125" i="4"/>
  <c r="O125" i="4" s="1"/>
  <c r="I163" i="4"/>
  <c r="G22" i="4"/>
  <c r="O22" i="4" s="1"/>
  <c r="G64" i="4"/>
  <c r="I64" i="4" s="1"/>
  <c r="G114" i="4"/>
  <c r="O114" i="4" s="1"/>
  <c r="G118" i="4"/>
  <c r="G122" i="4"/>
  <c r="I122" i="4" s="1"/>
  <c r="G134" i="4"/>
  <c r="O134" i="4" s="1"/>
  <c r="G146" i="4"/>
  <c r="H146" i="4" s="1"/>
  <c r="G150" i="4"/>
  <c r="I150" i="4" s="1"/>
  <c r="G154" i="4"/>
  <c r="G158" i="4"/>
  <c r="O158" i="4" s="1"/>
  <c r="G162" i="4"/>
  <c r="O162" i="4" s="1"/>
  <c r="S162" i="4" s="1"/>
  <c r="G167" i="4"/>
  <c r="O167" i="4" s="1"/>
  <c r="G61" i="4"/>
  <c r="O61" i="4" s="1"/>
  <c r="U61" i="4" s="1"/>
  <c r="G34" i="4"/>
  <c r="O34" i="4" s="1"/>
  <c r="U34" i="4" s="1"/>
  <c r="G30" i="4"/>
  <c r="G38" i="4"/>
  <c r="H38" i="4" s="1"/>
  <c r="G3" i="4"/>
  <c r="I3" i="4" s="1"/>
  <c r="G65" i="4"/>
  <c r="O65" i="4" s="1"/>
  <c r="G11" i="4"/>
  <c r="O11" i="4" s="1"/>
  <c r="S11" i="4" s="1"/>
  <c r="G15" i="4"/>
  <c r="I15" i="4" s="1"/>
  <c r="G19" i="4"/>
  <c r="O19" i="4" s="1"/>
  <c r="S19" i="4" s="1"/>
  <c r="G35" i="4"/>
  <c r="I35" i="4" s="1"/>
  <c r="G39" i="4"/>
  <c r="O39" i="4" s="1"/>
  <c r="S39" i="4" s="1"/>
  <c r="G42" i="4"/>
  <c r="O42" i="4" s="1"/>
  <c r="S42" i="4" s="1"/>
  <c r="G50" i="4"/>
  <c r="I50" i="4" s="1"/>
  <c r="G66" i="4"/>
  <c r="O66" i="4" s="1"/>
  <c r="U66" i="4" s="1"/>
  <c r="G152" i="4"/>
  <c r="O152" i="4" s="1"/>
  <c r="G160" i="4"/>
  <c r="H160" i="4" s="1"/>
  <c r="G165" i="4"/>
  <c r="O165" i="4" s="1"/>
  <c r="I136" i="4"/>
  <c r="G4" i="4"/>
  <c r="H4" i="4" s="1"/>
  <c r="G16" i="4"/>
  <c r="O16" i="4" s="1"/>
  <c r="U16" i="4" s="1"/>
  <c r="G55" i="4"/>
  <c r="O55" i="4" s="1"/>
  <c r="G59" i="4"/>
  <c r="G149" i="4"/>
  <c r="O149" i="4" s="1"/>
  <c r="G157" i="4"/>
  <c r="O157" i="4" s="1"/>
  <c r="G161" i="4"/>
  <c r="O161" i="4" s="1"/>
  <c r="G166" i="4"/>
  <c r="H166" i="4" s="1"/>
  <c r="G33" i="4"/>
  <c r="O33" i="4" s="1"/>
  <c r="S33" i="4" s="1"/>
  <c r="G79" i="4"/>
  <c r="H79" i="4" s="1"/>
  <c r="G147" i="4"/>
  <c r="O147" i="4" s="1"/>
  <c r="S147" i="4" s="1"/>
  <c r="G131" i="4"/>
  <c r="H131" i="4" s="1"/>
  <c r="G135" i="4"/>
  <c r="O135" i="4" s="1"/>
  <c r="G6" i="4"/>
  <c r="O6" i="4" s="1"/>
  <c r="G143" i="4"/>
  <c r="I143" i="4" s="1"/>
  <c r="G159" i="4"/>
  <c r="O159" i="4" s="1"/>
  <c r="G37" i="4"/>
  <c r="H37" i="4" s="1"/>
  <c r="G56" i="4"/>
  <c r="I56" i="4" s="1"/>
  <c r="G63" i="4"/>
  <c r="I63" i="4" s="1"/>
  <c r="G67" i="4"/>
  <c r="G86" i="4"/>
  <c r="O86" i="4" s="1"/>
  <c r="U86" i="4" s="1"/>
  <c r="G90" i="4"/>
  <c r="O90" i="4" s="1"/>
  <c r="G94" i="4"/>
  <c r="O94" i="4" s="1"/>
  <c r="G98" i="4"/>
  <c r="O98" i="4" s="1"/>
  <c r="G120" i="4"/>
  <c r="O120" i="4" s="1"/>
  <c r="G101" i="4"/>
  <c r="H101" i="4" s="1"/>
  <c r="G155" i="4"/>
  <c r="I155" i="4" s="1"/>
  <c r="G71" i="4"/>
  <c r="I71" i="4" s="1"/>
  <c r="G108" i="4"/>
  <c r="O108" i="4" s="1"/>
  <c r="G70" i="4"/>
  <c r="H70" i="4" s="1"/>
  <c r="G20" i="4"/>
  <c r="H20" i="4" s="1"/>
  <c r="G80" i="4"/>
  <c r="H80" i="4" s="1"/>
  <c r="G84" i="4"/>
  <c r="I84" i="4" s="1"/>
  <c r="G103" i="4"/>
  <c r="H103" i="4" s="1"/>
  <c r="G133" i="4"/>
  <c r="H133" i="4" s="1"/>
  <c r="O129" i="4"/>
  <c r="U129" i="4" s="1"/>
  <c r="G28" i="4"/>
  <c r="I28" i="4" s="1"/>
  <c r="G73" i="4"/>
  <c r="H73" i="4" s="1"/>
  <c r="G100" i="4"/>
  <c r="I100" i="4" s="1"/>
  <c r="G107" i="4"/>
  <c r="H107" i="4" s="1"/>
  <c r="G5" i="4"/>
  <c r="O5" i="4" s="1"/>
  <c r="U5" i="4" s="1"/>
  <c r="G9" i="4"/>
  <c r="O9" i="4" s="1"/>
  <c r="U9" i="4" s="1"/>
  <c r="G13" i="4"/>
  <c r="I13" i="4" s="1"/>
  <c r="G36" i="4"/>
  <c r="O36" i="4" s="1"/>
  <c r="G81" i="4"/>
  <c r="I81" i="4" s="1"/>
  <c r="I152" i="4"/>
  <c r="S114" i="4"/>
  <c r="U114" i="4"/>
  <c r="H85" i="4"/>
  <c r="I85" i="4"/>
  <c r="G8" i="4"/>
  <c r="I8" i="4" s="1"/>
  <c r="G26" i="4"/>
  <c r="H26" i="4" s="1"/>
  <c r="G78" i="4"/>
  <c r="H78" i="4" s="1"/>
  <c r="G127" i="4"/>
  <c r="H127" i="4" s="1"/>
  <c r="G144" i="4"/>
  <c r="O144" i="4" s="1"/>
  <c r="G156" i="4"/>
  <c r="G164" i="4"/>
  <c r="O164" i="4" s="1"/>
  <c r="G46" i="4"/>
  <c r="O46" i="4" s="1"/>
  <c r="G52" i="4"/>
  <c r="I52" i="4" s="1"/>
  <c r="O62" i="4"/>
  <c r="S62" i="4" s="1"/>
  <c r="G111" i="4"/>
  <c r="I111" i="4" s="1"/>
  <c r="G141" i="4"/>
  <c r="H141" i="4" s="1"/>
  <c r="G151" i="4"/>
  <c r="G153" i="4"/>
  <c r="O153" i="4" s="1"/>
  <c r="G60" i="4"/>
  <c r="O60" i="4" s="1"/>
  <c r="G68" i="4"/>
  <c r="O68" i="4" s="1"/>
  <c r="S68" i="4" s="1"/>
  <c r="G75" i="4"/>
  <c r="O75" i="4" s="1"/>
  <c r="S75" i="4" s="1"/>
  <c r="O104" i="4"/>
  <c r="U104" i="4" s="1"/>
  <c r="G124" i="4"/>
  <c r="I124" i="4" s="1"/>
  <c r="G138" i="4"/>
  <c r="O138" i="4" s="1"/>
  <c r="G145" i="4"/>
  <c r="O145" i="4" s="1"/>
  <c r="G148" i="4"/>
  <c r="I148" i="4" s="1"/>
  <c r="E169" i="4"/>
  <c r="G12" i="4"/>
  <c r="I12" i="4" s="1"/>
  <c r="G72" i="4"/>
  <c r="I72" i="4" s="1"/>
  <c r="G87" i="4"/>
  <c r="O87" i="4" s="1"/>
  <c r="G95" i="4"/>
  <c r="I95" i="4" s="1"/>
  <c r="G31" i="4"/>
  <c r="O31" i="4" s="1"/>
  <c r="G43" i="4"/>
  <c r="I43" i="4" s="1"/>
  <c r="G47" i="4"/>
  <c r="I47" i="4" s="1"/>
  <c r="G53" i="4"/>
  <c r="I53" i="4" s="1"/>
  <c r="G57" i="4"/>
  <c r="H57" i="4" s="1"/>
  <c r="H66" i="4"/>
  <c r="G76" i="4"/>
  <c r="I76" i="4" s="1"/>
  <c r="G24" i="4"/>
  <c r="H24" i="4" s="1"/>
  <c r="G40" i="4"/>
  <c r="H40" i="4" s="1"/>
  <c r="G109" i="4"/>
  <c r="O109" i="4" s="1"/>
  <c r="U109" i="4" s="1"/>
  <c r="G88" i="4"/>
  <c r="O88" i="4" s="1"/>
  <c r="G92" i="4"/>
  <c r="O92" i="4" s="1"/>
  <c r="G96" i="4"/>
  <c r="O96" i="4" s="1"/>
  <c r="G116" i="4"/>
  <c r="H116" i="4" s="1"/>
  <c r="G139" i="4"/>
  <c r="I139" i="4" s="1"/>
  <c r="G10" i="4"/>
  <c r="H10" i="4" s="1"/>
  <c r="G17" i="4"/>
  <c r="O17" i="4" s="1"/>
  <c r="G32" i="4"/>
  <c r="I32" i="4" s="1"/>
  <c r="I38" i="4"/>
  <c r="G44" i="4"/>
  <c r="H44" i="4" s="1"/>
  <c r="G48" i="4"/>
  <c r="G58" i="4"/>
  <c r="I58" i="4" s="1"/>
  <c r="G106" i="4"/>
  <c r="O106" i="4" s="1"/>
  <c r="G132" i="4"/>
  <c r="H132" i="4" s="1"/>
  <c r="Q132" i="4" s="1"/>
  <c r="G7" i="4"/>
  <c r="O7" i="4" s="1"/>
  <c r="G21" i="4"/>
  <c r="O21" i="4" s="1"/>
  <c r="G25" i="4"/>
  <c r="H25" i="4" s="1"/>
  <c r="G83" i="4"/>
  <c r="O83" i="4" s="1"/>
  <c r="O113" i="4"/>
  <c r="S113" i="4" s="1"/>
  <c r="G126" i="4"/>
  <c r="O126" i="4" s="1"/>
  <c r="G140" i="4"/>
  <c r="O140" i="4" s="1"/>
  <c r="G18" i="4"/>
  <c r="I18" i="4" s="1"/>
  <c r="O38" i="4"/>
  <c r="G51" i="4"/>
  <c r="O51" i="4" s="1"/>
  <c r="I31" i="4"/>
  <c r="O30" i="4"/>
  <c r="I30" i="4"/>
  <c r="H30" i="4"/>
  <c r="O69" i="4"/>
  <c r="H69" i="4"/>
  <c r="I69" i="4"/>
  <c r="I20" i="4"/>
  <c r="O20" i="4"/>
  <c r="H36" i="4"/>
  <c r="H59" i="4"/>
  <c r="O59" i="4"/>
  <c r="I59" i="4"/>
  <c r="O26" i="4"/>
  <c r="I26" i="4"/>
  <c r="I7" i="4"/>
  <c r="O102" i="4"/>
  <c r="I102" i="4"/>
  <c r="H102" i="4"/>
  <c r="F169" i="4"/>
  <c r="H19" i="4"/>
  <c r="I23" i="4"/>
  <c r="O82" i="4"/>
  <c r="I82" i="4"/>
  <c r="H82" i="4"/>
  <c r="O130" i="4"/>
  <c r="I130" i="4"/>
  <c r="H130" i="4"/>
  <c r="I142" i="4"/>
  <c r="Q142" i="4" s="1"/>
  <c r="H142" i="4"/>
  <c r="O142" i="4"/>
  <c r="I9" i="4"/>
  <c r="I19" i="4"/>
  <c r="O23" i="4"/>
  <c r="S66" i="4"/>
  <c r="O111" i="4"/>
  <c r="I125" i="4"/>
  <c r="I137" i="4"/>
  <c r="H137" i="4"/>
  <c r="O137" i="4"/>
  <c r="H153" i="4"/>
  <c r="H165" i="4"/>
  <c r="O103" i="4"/>
  <c r="M169" i="4"/>
  <c r="O91" i="4"/>
  <c r="O117" i="4"/>
  <c r="I117" i="4"/>
  <c r="O77" i="4"/>
  <c r="I77" i="4"/>
  <c r="H77" i="4"/>
  <c r="K169" i="4"/>
  <c r="O78" i="4"/>
  <c r="I166" i="4"/>
  <c r="G2" i="4"/>
  <c r="H123" i="4"/>
  <c r="O123" i="4"/>
  <c r="Q123" i="4" s="1"/>
  <c r="I149" i="4"/>
  <c r="H149" i="4"/>
  <c r="O154" i="4"/>
  <c r="I154" i="4"/>
  <c r="H154" i="4"/>
  <c r="H16" i="4"/>
  <c r="G54" i="4"/>
  <c r="G74" i="4"/>
  <c r="O101" i="4"/>
  <c r="S101" i="4" s="1"/>
  <c r="I101" i="4"/>
  <c r="H126" i="4"/>
  <c r="H68" i="4"/>
  <c r="I5" i="4"/>
  <c r="I16" i="4"/>
  <c r="Q16" i="4" s="1"/>
  <c r="I118" i="4"/>
  <c r="H118" i="4"/>
  <c r="O118" i="4"/>
  <c r="I129" i="4"/>
  <c r="H129" i="4"/>
  <c r="I141" i="4"/>
  <c r="I33" i="4"/>
  <c r="Q33" i="4" s="1"/>
  <c r="G27" i="4"/>
  <c r="H56" i="4"/>
  <c r="I107" i="4"/>
  <c r="O115" i="4"/>
  <c r="I115" i="4"/>
  <c r="H115" i="4"/>
  <c r="S104" i="4"/>
  <c r="O110" i="4"/>
  <c r="I110" i="4"/>
  <c r="H110" i="4"/>
  <c r="O127" i="4"/>
  <c r="I127" i="4"/>
  <c r="I144" i="4"/>
  <c r="H144" i="4"/>
  <c r="O80" i="4"/>
  <c r="H119" i="4"/>
  <c r="I105" i="4"/>
  <c r="I114" i="4"/>
  <c r="Q114" i="4" s="1"/>
  <c r="I119" i="4"/>
  <c r="Q119" i="4" s="1"/>
  <c r="S16" i="4" l="1"/>
  <c r="Q5" i="4"/>
  <c r="H150" i="4"/>
  <c r="I99" i="4"/>
  <c r="I146" i="4"/>
  <c r="H91" i="4"/>
  <c r="U113" i="4"/>
  <c r="O150" i="4"/>
  <c r="Q150" i="4" s="1"/>
  <c r="O99" i="4"/>
  <c r="U99" i="4" s="1"/>
  <c r="O141" i="4"/>
  <c r="U141" i="4" s="1"/>
  <c r="O146" i="4"/>
  <c r="U146" i="4" s="1"/>
  <c r="I133" i="4"/>
  <c r="H93" i="4"/>
  <c r="H113" i="4"/>
  <c r="I94" i="4"/>
  <c r="U33" i="4"/>
  <c r="H35" i="4"/>
  <c r="O136" i="4"/>
  <c r="U136" i="4" s="1"/>
  <c r="H98" i="4"/>
  <c r="H97" i="4"/>
  <c r="I93" i="4"/>
  <c r="I98" i="4"/>
  <c r="Q98" i="4" s="1"/>
  <c r="H152" i="4"/>
  <c r="S109" i="4"/>
  <c r="U119" i="4"/>
  <c r="O84" i="4"/>
  <c r="U84" i="4" s="1"/>
  <c r="I39" i="4"/>
  <c r="O166" i="4"/>
  <c r="H162" i="4"/>
  <c r="O15" i="4"/>
  <c r="U15" i="4" s="1"/>
  <c r="H31" i="4"/>
  <c r="H121" i="4"/>
  <c r="I89" i="4"/>
  <c r="I97" i="4"/>
  <c r="Q97" i="4" s="1"/>
  <c r="I79" i="4"/>
  <c r="O3" i="4"/>
  <c r="Q3" i="4" s="1"/>
  <c r="H114" i="4"/>
  <c r="H105" i="4"/>
  <c r="H33" i="4"/>
  <c r="S105" i="4"/>
  <c r="I162" i="4"/>
  <c r="H15" i="4"/>
  <c r="U68" i="4"/>
  <c r="H120" i="4"/>
  <c r="I11" i="4"/>
  <c r="I103" i="4"/>
  <c r="Q103" i="4" s="1"/>
  <c r="O131" i="4"/>
  <c r="U131" i="4" s="1"/>
  <c r="I158" i="4"/>
  <c r="Q158" i="4" s="1"/>
  <c r="I55" i="4"/>
  <c r="H139" i="4"/>
  <c r="O155" i="4"/>
  <c r="Q155" i="4" s="1"/>
  <c r="O79" i="4"/>
  <c r="O89" i="4"/>
  <c r="U89" i="4" s="1"/>
  <c r="H159" i="4"/>
  <c r="H29" i="4"/>
  <c r="I108" i="4"/>
  <c r="I161" i="4"/>
  <c r="S29" i="4"/>
  <c r="I45" i="4"/>
  <c r="O143" i="4"/>
  <c r="U143" i="4" s="1"/>
  <c r="S129" i="4"/>
  <c r="H155" i="4"/>
  <c r="S61" i="4"/>
  <c r="I160" i="4"/>
  <c r="I159" i="4"/>
  <c r="I61" i="4"/>
  <c r="Q61" i="4" s="1"/>
  <c r="O45" i="4"/>
  <c r="U45" i="4" s="1"/>
  <c r="S9" i="4"/>
  <c r="O128" i="4"/>
  <c r="O160" i="4"/>
  <c r="U160" i="4" s="1"/>
  <c r="I22" i="4"/>
  <c r="Q22" i="4" s="1"/>
  <c r="O70" i="4"/>
  <c r="U70" i="4" s="1"/>
  <c r="I132" i="4"/>
  <c r="H49" i="4"/>
  <c r="U162" i="4"/>
  <c r="I128" i="4"/>
  <c r="U39" i="4"/>
  <c r="I34" i="4"/>
  <c r="I104" i="4"/>
  <c r="I70" i="4"/>
  <c r="O132" i="4"/>
  <c r="S132" i="4" s="1"/>
  <c r="H42" i="4"/>
  <c r="H112" i="4"/>
  <c r="H125" i="4"/>
  <c r="I14" i="4"/>
  <c r="H7" i="4"/>
  <c r="O14" i="4"/>
  <c r="U14" i="4" s="1"/>
  <c r="H167" i="4"/>
  <c r="O112" i="4"/>
  <c r="I167" i="4"/>
  <c r="H106" i="4"/>
  <c r="I41" i="4"/>
  <c r="O37" i="4"/>
  <c r="U37" i="4" s="1"/>
  <c r="O49" i="4"/>
  <c r="U49" i="4" s="1"/>
  <c r="H28" i="4"/>
  <c r="H143" i="4"/>
  <c r="H161" i="4"/>
  <c r="O28" i="4"/>
  <c r="S28" i="4" s="1"/>
  <c r="I42" i="4"/>
  <c r="Q42" i="4" s="1"/>
  <c r="I106" i="4"/>
  <c r="I29" i="4"/>
  <c r="Q29" i="4" s="1"/>
  <c r="H94" i="4"/>
  <c r="H122" i="4"/>
  <c r="H34" i="4"/>
  <c r="O41" i="4"/>
  <c r="U41" i="4" s="1"/>
  <c r="S163" i="4"/>
  <c r="U163" i="4"/>
  <c r="I126" i="4"/>
  <c r="I51" i="4"/>
  <c r="H8" i="4"/>
  <c r="I80" i="4"/>
  <c r="Q80" i="4" s="1"/>
  <c r="I40" i="4"/>
  <c r="I24" i="4"/>
  <c r="O81" i="4"/>
  <c r="U81" i="4" s="1"/>
  <c r="H147" i="4"/>
  <c r="H13" i="4"/>
  <c r="I121" i="4"/>
  <c r="Q121" i="4" s="1"/>
  <c r="H92" i="4"/>
  <c r="H111" i="4"/>
  <c r="O4" i="4"/>
  <c r="U4" i="4" s="1"/>
  <c r="O12" i="4"/>
  <c r="S12" i="4" s="1"/>
  <c r="H81" i="4"/>
  <c r="I147" i="4"/>
  <c r="I92" i="4"/>
  <c r="H135" i="4"/>
  <c r="I131" i="4"/>
  <c r="H158" i="4"/>
  <c r="H75" i="4"/>
  <c r="H96" i="4"/>
  <c r="I4" i="4"/>
  <c r="O13" i="4"/>
  <c r="U13" i="4" s="1"/>
  <c r="U42" i="4"/>
  <c r="I66" i="4"/>
  <c r="Q66" i="4" s="1"/>
  <c r="I87" i="4"/>
  <c r="H86" i="4"/>
  <c r="O72" i="4"/>
  <c r="S72" i="4" s="1"/>
  <c r="H11" i="4"/>
  <c r="I120" i="4"/>
  <c r="H108" i="4"/>
  <c r="H140" i="4"/>
  <c r="H87" i="4"/>
  <c r="H18" i="4"/>
  <c r="H64" i="4"/>
  <c r="H157" i="4"/>
  <c r="O64" i="4"/>
  <c r="U64" i="4" s="1"/>
  <c r="O76" i="4"/>
  <c r="U76" i="4" s="1"/>
  <c r="I157" i="4"/>
  <c r="H50" i="4"/>
  <c r="H134" i="4"/>
  <c r="Q59" i="4"/>
  <c r="O35" i="4"/>
  <c r="U35" i="4" s="1"/>
  <c r="S5" i="4"/>
  <c r="I134" i="4"/>
  <c r="I135" i="4"/>
  <c r="O100" i="4"/>
  <c r="Q100" i="4" s="1"/>
  <c r="I165" i="4"/>
  <c r="Q165" i="4" s="1"/>
  <c r="H90" i="4"/>
  <c r="H9" i="4"/>
  <c r="I96" i="4"/>
  <c r="H55" i="4"/>
  <c r="U19" i="4"/>
  <c r="S50" i="4"/>
  <c r="I90" i="4"/>
  <c r="Q90" i="4" s="1"/>
  <c r="H3" i="4"/>
  <c r="I153" i="4"/>
  <c r="Q153" i="4" s="1"/>
  <c r="H5" i="4"/>
  <c r="H109" i="4"/>
  <c r="Q159" i="4"/>
  <c r="H65" i="4"/>
  <c r="O71" i="4"/>
  <c r="Q71" i="4" s="1"/>
  <c r="I109" i="4"/>
  <c r="Q109" i="4" s="1"/>
  <c r="H88" i="4"/>
  <c r="I88" i="4"/>
  <c r="Q88" i="4" s="1"/>
  <c r="O122" i="4"/>
  <c r="Q122" i="4" s="1"/>
  <c r="O133" i="4"/>
  <c r="U133" i="4" s="1"/>
  <c r="I65" i="4"/>
  <c r="H22" i="4"/>
  <c r="I36" i="4"/>
  <c r="I17" i="4"/>
  <c r="I68" i="4"/>
  <c r="H39" i="4"/>
  <c r="O50" i="4"/>
  <c r="U50" i="4" s="1"/>
  <c r="I78" i="4"/>
  <c r="Q78" i="4" s="1"/>
  <c r="H71" i="4"/>
  <c r="O63" i="4"/>
  <c r="U63" i="4" s="1"/>
  <c r="O148" i="4"/>
  <c r="S148" i="4" s="1"/>
  <c r="I75" i="4"/>
  <c r="U147" i="4"/>
  <c r="H61" i="4"/>
  <c r="O47" i="4"/>
  <c r="U47" i="4" s="1"/>
  <c r="I37" i="4"/>
  <c r="S136" i="4"/>
  <c r="S85" i="4"/>
  <c r="O139" i="4"/>
  <c r="H58" i="4"/>
  <c r="H53" i="4"/>
  <c r="O57" i="4"/>
  <c r="O25" i="4"/>
  <c r="S25" i="4" s="1"/>
  <c r="O124" i="4"/>
  <c r="U124" i="4" s="1"/>
  <c r="H100" i="4"/>
  <c r="O10" i="4"/>
  <c r="U10" i="4" s="1"/>
  <c r="H145" i="4"/>
  <c r="O53" i="4"/>
  <c r="Q53" i="4" s="1"/>
  <c r="S86" i="4"/>
  <c r="I67" i="4"/>
  <c r="H67" i="4"/>
  <c r="I25" i="4"/>
  <c r="H164" i="4"/>
  <c r="I164" i="4"/>
  <c r="Q164" i="4" s="1"/>
  <c r="H124" i="4"/>
  <c r="Q11" i="4"/>
  <c r="I10" i="4"/>
  <c r="I145" i="4"/>
  <c r="I116" i="4"/>
  <c r="I86" i="4"/>
  <c r="O52" i="4"/>
  <c r="S52" i="4" s="1"/>
  <c r="H52" i="4"/>
  <c r="O73" i="4"/>
  <c r="U11" i="4"/>
  <c r="H51" i="4"/>
  <c r="O116" i="4"/>
  <c r="S116" i="4" s="1"/>
  <c r="H6" i="4"/>
  <c r="U75" i="4"/>
  <c r="O43" i="4"/>
  <c r="Q43" i="4" s="1"/>
  <c r="O107" i="4"/>
  <c r="Q107" i="4" s="1"/>
  <c r="H84" i="4"/>
  <c r="H138" i="4"/>
  <c r="I57" i="4"/>
  <c r="O56" i="4"/>
  <c r="H21" i="4"/>
  <c r="I6" i="4"/>
  <c r="Q6" i="4" s="1"/>
  <c r="H43" i="4"/>
  <c r="O67" i="4"/>
  <c r="I73" i="4"/>
  <c r="Q73" i="4" s="1"/>
  <c r="S34" i="4"/>
  <c r="Q34" i="4"/>
  <c r="H46" i="4"/>
  <c r="I21" i="4"/>
  <c r="I138" i="4"/>
  <c r="Q138" i="4" s="1"/>
  <c r="H63" i="4"/>
  <c r="I46" i="4"/>
  <c r="Q46" i="4" s="1"/>
  <c r="I44" i="4"/>
  <c r="Q125" i="4"/>
  <c r="O44" i="4"/>
  <c r="S44" i="4" s="1"/>
  <c r="H48" i="4"/>
  <c r="I48" i="4"/>
  <c r="O48" i="4"/>
  <c r="H151" i="4"/>
  <c r="O151" i="4"/>
  <c r="I151" i="4"/>
  <c r="H72" i="4"/>
  <c r="H148" i="4"/>
  <c r="O18" i="4"/>
  <c r="U18" i="4" s="1"/>
  <c r="O58" i="4"/>
  <c r="S58" i="4" s="1"/>
  <c r="H17" i="4"/>
  <c r="O32" i="4"/>
  <c r="H32" i="4"/>
  <c r="O95" i="4"/>
  <c r="S95" i="4" s="1"/>
  <c r="Q23" i="4"/>
  <c r="I140" i="4"/>
  <c r="H95" i="4"/>
  <c r="U62" i="4"/>
  <c r="Q62" i="4"/>
  <c r="Q102" i="4"/>
  <c r="H83" i="4"/>
  <c r="O40" i="4"/>
  <c r="H60" i="4"/>
  <c r="S152" i="4"/>
  <c r="U152" i="4"/>
  <c r="H76" i="4"/>
  <c r="I83" i="4"/>
  <c r="I60" i="4"/>
  <c r="Q60" i="4" s="1"/>
  <c r="H156" i="4"/>
  <c r="O156" i="4"/>
  <c r="I156" i="4"/>
  <c r="Q152" i="4"/>
  <c r="Q92" i="4"/>
  <c r="Q82" i="4"/>
  <c r="O8" i="4"/>
  <c r="Q8" i="4" s="1"/>
  <c r="O24" i="4"/>
  <c r="U24" i="4" s="1"/>
  <c r="H12" i="4"/>
  <c r="H47" i="4"/>
  <c r="Q117" i="4"/>
  <c r="S38" i="4"/>
  <c r="U38" i="4"/>
  <c r="U144" i="4"/>
  <c r="S144" i="4"/>
  <c r="U126" i="4"/>
  <c r="S126" i="4"/>
  <c r="U7" i="4"/>
  <c r="S7" i="4"/>
  <c r="U83" i="4"/>
  <c r="S83" i="4"/>
  <c r="U60" i="4"/>
  <c r="S60" i="4"/>
  <c r="S110" i="4"/>
  <c r="U110" i="4"/>
  <c r="U118" i="4"/>
  <c r="S118" i="4"/>
  <c r="U127" i="4"/>
  <c r="S127" i="4"/>
  <c r="U106" i="4"/>
  <c r="S106" i="4"/>
  <c r="G169" i="4"/>
  <c r="I2" i="4"/>
  <c r="O2" i="4"/>
  <c r="H2" i="4"/>
  <c r="S153" i="4"/>
  <c r="U153" i="4"/>
  <c r="U125" i="4"/>
  <c r="S125" i="4"/>
  <c r="S96" i="4"/>
  <c r="U96" i="4"/>
  <c r="H27" i="4"/>
  <c r="O27" i="4"/>
  <c r="I27" i="4"/>
  <c r="U73" i="4"/>
  <c r="S73" i="4"/>
  <c r="U8" i="4"/>
  <c r="U142" i="4"/>
  <c r="S142" i="4"/>
  <c r="U161" i="4"/>
  <c r="S161" i="4"/>
  <c r="U51" i="4"/>
  <c r="S51" i="4"/>
  <c r="U80" i="4"/>
  <c r="S80" i="4"/>
  <c r="S138" i="4"/>
  <c r="U138" i="4"/>
  <c r="Q118" i="4"/>
  <c r="U166" i="4"/>
  <c r="S166" i="4"/>
  <c r="U77" i="4"/>
  <c r="S77" i="4"/>
  <c r="S63" i="4"/>
  <c r="U23" i="4"/>
  <c r="S23" i="4"/>
  <c r="S56" i="4"/>
  <c r="U56" i="4"/>
  <c r="Q93" i="4"/>
  <c r="S59" i="4"/>
  <c r="U59" i="4"/>
  <c r="U98" i="4"/>
  <c r="S98" i="4"/>
  <c r="U103" i="4"/>
  <c r="S103" i="4"/>
  <c r="U122" i="4"/>
  <c r="S122" i="4"/>
  <c r="U93" i="4"/>
  <c r="S93" i="4"/>
  <c r="Q30" i="4"/>
  <c r="S167" i="4"/>
  <c r="U167" i="4"/>
  <c r="U55" i="4"/>
  <c r="S55" i="4"/>
  <c r="U58" i="4"/>
  <c r="U30" i="4"/>
  <c r="S30" i="4"/>
  <c r="U159" i="4"/>
  <c r="S159" i="4"/>
  <c r="U164" i="4"/>
  <c r="S164" i="4"/>
  <c r="S91" i="4"/>
  <c r="U91" i="4"/>
  <c r="U87" i="4"/>
  <c r="S87" i="4"/>
  <c r="U137" i="4"/>
  <c r="S137" i="4"/>
  <c r="U69" i="4"/>
  <c r="S69" i="4"/>
  <c r="U92" i="4"/>
  <c r="S92" i="4"/>
  <c r="U135" i="4"/>
  <c r="S135" i="4"/>
  <c r="U78" i="4"/>
  <c r="S78" i="4"/>
  <c r="U97" i="4"/>
  <c r="S97" i="4"/>
  <c r="U111" i="4"/>
  <c r="S111" i="4"/>
  <c r="U130" i="4"/>
  <c r="S130" i="4"/>
  <c r="U65" i="4"/>
  <c r="S65" i="4"/>
  <c r="U145" i="4"/>
  <c r="S145" i="4"/>
  <c r="U31" i="4"/>
  <c r="S31" i="4"/>
  <c r="U121" i="4"/>
  <c r="S121" i="4"/>
  <c r="S89" i="4"/>
  <c r="U154" i="4"/>
  <c r="S154" i="4"/>
  <c r="Q94" i="4"/>
  <c r="U139" i="4"/>
  <c r="S139" i="4"/>
  <c r="U26" i="4"/>
  <c r="S26" i="4"/>
  <c r="S6" i="4"/>
  <c r="U6" i="4"/>
  <c r="U17" i="4"/>
  <c r="S17" i="4"/>
  <c r="U120" i="4"/>
  <c r="S120" i="4"/>
  <c r="U94" i="4"/>
  <c r="S94" i="4"/>
  <c r="U123" i="4"/>
  <c r="S123" i="4"/>
  <c r="U165" i="4"/>
  <c r="S165" i="4"/>
  <c r="U115" i="4"/>
  <c r="S115" i="4"/>
  <c r="O74" i="4"/>
  <c r="I74" i="4"/>
  <c r="H74" i="4"/>
  <c r="U21" i="4"/>
  <c r="S21" i="4"/>
  <c r="U140" i="4"/>
  <c r="S140" i="4"/>
  <c r="S20" i="4"/>
  <c r="U20" i="4"/>
  <c r="S157" i="4"/>
  <c r="U157" i="4"/>
  <c r="S84" i="4"/>
  <c r="O54" i="4"/>
  <c r="I54" i="4"/>
  <c r="H54" i="4"/>
  <c r="U108" i="4"/>
  <c r="S108" i="4"/>
  <c r="U46" i="4"/>
  <c r="S46" i="4"/>
  <c r="U22" i="4"/>
  <c r="S22" i="4"/>
  <c r="U36" i="4"/>
  <c r="S36" i="4"/>
  <c r="Q144" i="4"/>
  <c r="U149" i="4"/>
  <c r="S149" i="4"/>
  <c r="U112" i="4"/>
  <c r="S112" i="4"/>
  <c r="U117" i="4"/>
  <c r="S117" i="4"/>
  <c r="U88" i="4"/>
  <c r="S88" i="4"/>
  <c r="S134" i="4"/>
  <c r="U134" i="4"/>
  <c r="U90" i="4"/>
  <c r="S90" i="4"/>
  <c r="S158" i="4"/>
  <c r="U158" i="4"/>
  <c r="U82" i="4"/>
  <c r="S82" i="4"/>
  <c r="U102" i="4"/>
  <c r="S102" i="4"/>
  <c r="Q7" i="4"/>
  <c r="S37" i="4" l="1"/>
  <c r="S99" i="4"/>
  <c r="Q37" i="4"/>
  <c r="Q45" i="4"/>
  <c r="S45" i="4"/>
  <c r="S13" i="4"/>
  <c r="S15" i="4"/>
  <c r="S146" i="4"/>
  <c r="Q148" i="4"/>
  <c r="Q14" i="4"/>
  <c r="S131" i="4"/>
  <c r="S41" i="4"/>
  <c r="S3" i="4"/>
  <c r="S4" i="4"/>
  <c r="U3" i="4"/>
  <c r="S141" i="4"/>
  <c r="S107" i="4"/>
  <c r="U132" i="4"/>
  <c r="Q131" i="4"/>
  <c r="S160" i="4"/>
  <c r="Q10" i="4"/>
  <c r="Q84" i="4"/>
  <c r="Q57" i="4"/>
  <c r="U107" i="4"/>
  <c r="S150" i="4"/>
  <c r="U150" i="4"/>
  <c r="Q18" i="4"/>
  <c r="Q128" i="4"/>
  <c r="Q160" i="4"/>
  <c r="Q79" i="4"/>
  <c r="S35" i="4"/>
  <c r="S79" i="4"/>
  <c r="U28" i="4"/>
  <c r="S133" i="4"/>
  <c r="S70" i="4"/>
  <c r="S100" i="4"/>
  <c r="Q12" i="4"/>
  <c r="S57" i="4"/>
  <c r="U57" i="4"/>
  <c r="U100" i="4"/>
  <c r="S128" i="4"/>
  <c r="U128" i="4"/>
  <c r="U25" i="4"/>
  <c r="U79" i="4"/>
  <c r="S64" i="4"/>
  <c r="U148" i="4"/>
  <c r="S143" i="4"/>
  <c r="S155" i="4"/>
  <c r="U12" i="4"/>
  <c r="Q40" i="4"/>
  <c r="Q63" i="4"/>
  <c r="U155" i="4"/>
  <c r="Q49" i="4"/>
  <c r="S49" i="4"/>
  <c r="S14" i="4"/>
  <c r="Q76" i="4"/>
  <c r="S81" i="4"/>
  <c r="U52" i="4"/>
  <c r="S40" i="4"/>
  <c r="S18" i="4"/>
  <c r="U44" i="4"/>
  <c r="S10" i="4"/>
  <c r="S47" i="4"/>
  <c r="U72" i="4"/>
  <c r="S71" i="4"/>
  <c r="U71" i="4"/>
  <c r="Q35" i="4"/>
  <c r="S53" i="4"/>
  <c r="S76" i="4"/>
  <c r="U53" i="4"/>
  <c r="S8" i="4"/>
  <c r="Q156" i="4"/>
  <c r="U116" i="4"/>
  <c r="Q54" i="4"/>
  <c r="U43" i="4"/>
  <c r="S124" i="4"/>
  <c r="S24" i="4"/>
  <c r="U67" i="4"/>
  <c r="S67" i="4"/>
  <c r="S43" i="4"/>
  <c r="U40" i="4"/>
  <c r="S151" i="4"/>
  <c r="U151" i="4"/>
  <c r="U32" i="4"/>
  <c r="S32" i="4"/>
  <c r="S48" i="4"/>
  <c r="U48" i="4"/>
  <c r="U156" i="4"/>
  <c r="S156" i="4"/>
  <c r="Q32" i="4"/>
  <c r="U95" i="4"/>
  <c r="Q44" i="4"/>
  <c r="Q27" i="4"/>
  <c r="U54" i="4"/>
  <c r="S54" i="4"/>
  <c r="H169" i="4"/>
  <c r="O169" i="4"/>
  <c r="U2" i="4"/>
  <c r="S2" i="4"/>
  <c r="I169" i="4"/>
  <c r="Q2" i="4"/>
  <c r="U74" i="4"/>
  <c r="S74" i="4"/>
  <c r="S27" i="4"/>
  <c r="U27" i="4"/>
  <c r="Q169" i="4" l="1"/>
  <c r="S169" i="4"/>
  <c r="U169" i="4"/>
  <c r="E21" i="2" l="1"/>
  <c r="F21" i="2"/>
  <c r="D21" i="2" l="1"/>
  <c r="C21" i="2"/>
  <c r="H171" i="4" l="1"/>
  <c r="B17" i="2" l="1"/>
  <c r="K173" i="4" l="1"/>
  <c r="O173"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Teresa Rowson</author>
  </authors>
  <commentList>
    <comment ref="F170" authorId="0" shapeId="0" xr:uid="{8E8FB3D1-7AC3-4BE3-943A-8661389F32A1}">
      <text>
        <r>
          <rPr>
            <b/>
            <sz val="9"/>
            <color indexed="81"/>
            <rFont val="Tahoma"/>
            <charset val="1"/>
          </rPr>
          <t>Teresa Rowson:</t>
        </r>
        <r>
          <rPr>
            <sz val="9"/>
            <color indexed="81"/>
            <rFont val="Tahoma"/>
            <charset val="1"/>
          </rPr>
          <t xml:space="preserve">
See Dept Summary P1-P8 24-25</t>
        </r>
      </text>
    </comment>
  </commentList>
</comments>
</file>

<file path=xl/sharedStrings.xml><?xml version="1.0" encoding="utf-8"?>
<sst xmlns="http://schemas.openxmlformats.org/spreadsheetml/2006/main" count="1108" uniqueCount="608">
  <si>
    <t>Revised Balance</t>
  </si>
  <si>
    <t>Debit (Black) overspend to be journalled to Budget Share</t>
  </si>
  <si>
    <t>Credit (Red) underspend to be recovered.</t>
  </si>
  <si>
    <t>Costc</t>
  </si>
  <si>
    <t>Costc(T)</t>
  </si>
  <si>
    <t>TR Check</t>
  </si>
  <si>
    <t>Prime</t>
  </si>
  <si>
    <t>CC</t>
  </si>
  <si>
    <t>DFE</t>
  </si>
  <si>
    <t>NAME</t>
  </si>
  <si>
    <t>Boston Nursery School</t>
  </si>
  <si>
    <t>Gainsborough Nursery School</t>
  </si>
  <si>
    <t>Grantham Wyndham Park Nursery School</t>
  </si>
  <si>
    <t>Lincoln Kingsdown Nursery School</t>
  </si>
  <si>
    <t>Lincoln Saint Giles Nursery</t>
  </si>
  <si>
    <t>Alford Primary School</t>
  </si>
  <si>
    <t>Allington with Sedgebrook Church of England Primary</t>
  </si>
  <si>
    <t>Ancaster Church of England Primary School</t>
  </si>
  <si>
    <t>Bardney Church of England &amp; Methodist Primary School</t>
  </si>
  <si>
    <t>Barkston &amp; Syston Church of England Primary School</t>
  </si>
  <si>
    <t>Barrowby Church of England Primary School</t>
  </si>
  <si>
    <t>Baston Church of England Primary School</t>
  </si>
  <si>
    <t>Billingborough Primary School</t>
  </si>
  <si>
    <t>Billinghay Church of England Primary School</t>
  </si>
  <si>
    <t>Binbrook Church of England Primary School</t>
  </si>
  <si>
    <t>Blyton Cum Laughton CE Primary School</t>
  </si>
  <si>
    <t>Boston Hawthorn Tree School</t>
  </si>
  <si>
    <t>Brant Broughton Church of England and Methodist</t>
  </si>
  <si>
    <t>Bucknall Rural Villages School</t>
  </si>
  <si>
    <t>Burgh-le-Marsh St Peter and St Paul Church of England</t>
  </si>
  <si>
    <t>Bythams Primary School</t>
  </si>
  <si>
    <t>Butterwick Pinchbeck's Endowed Church of England</t>
  </si>
  <si>
    <t>Caistor Church of England &amp; Methodist Primary School</t>
  </si>
  <si>
    <t>Claypole Church of England Primary School</t>
  </si>
  <si>
    <t>Coleby Church of England Primary School</t>
  </si>
  <si>
    <t>Corby Glen Community Primary School</t>
  </si>
  <si>
    <t>Corringham Church of England (Voluntary Controlled)</t>
  </si>
  <si>
    <t>Cowbit St Mary's (Endowed) Church of England Primary</t>
  </si>
  <si>
    <t>Cranwell Primary School</t>
  </si>
  <si>
    <t>South View Community Primary School</t>
  </si>
  <si>
    <t>Deeping St James Community Primary School</t>
  </si>
  <si>
    <t>Deeping St Nicholas Primary School</t>
  </si>
  <si>
    <t>Denton Church of England School</t>
  </si>
  <si>
    <t>Digby Church of England School</t>
  </si>
  <si>
    <t>Digby The Tedder Primary School</t>
  </si>
  <si>
    <t>Donington Cowley Endowed Primary School</t>
  </si>
  <si>
    <t xml:space="preserve">Donington on Bain </t>
  </si>
  <si>
    <t>Dunholme St Chad's Church of England Primary School</t>
  </si>
  <si>
    <t>Dunston St Peter's Church of England Primary School</t>
  </si>
  <si>
    <t>Eagle Community Primary School</t>
  </si>
  <si>
    <t>Faldingworth Community Primary School</t>
  </si>
  <si>
    <t>Fiskerton Church of England Primary School</t>
  </si>
  <si>
    <t>Fleet Wood Lane School</t>
  </si>
  <si>
    <t>Fulstow Church of England Primary School</t>
  </si>
  <si>
    <t>Gainsborough Charles Baines Community Primary School</t>
  </si>
  <si>
    <t>Gainsborough St George's Church of England Community</t>
  </si>
  <si>
    <t>Gedney Drove End School</t>
  </si>
  <si>
    <t>Gedney Hill Church of England (Controlled) Primary School</t>
  </si>
  <si>
    <t>Gosberton Clough and Risegate Community Primary School</t>
  </si>
  <si>
    <t>Grainthorpe School</t>
  </si>
  <si>
    <t>Grantham Belmont Community Primary School</t>
  </si>
  <si>
    <t>Grantham Belton Lane Community Primary School</t>
  </si>
  <si>
    <t>Grantham Cliffedale Primary School</t>
  </si>
  <si>
    <t>Grantham Gonerby Hill Foot Church of England Primary</t>
  </si>
  <si>
    <t>Grantham St Anne's Church of England Primary School</t>
  </si>
  <si>
    <t>Grasby All Saints Church of England Primary School</t>
  </si>
  <si>
    <t>Great Gonerby St Sebastian's Church of England Primary (Voluntary Aided)</t>
  </si>
  <si>
    <t>Great Ponton Church of England School (Voluntary Aided)</t>
  </si>
  <si>
    <t>Great Steeping Primary School</t>
  </si>
  <si>
    <t>Grimoldby Primary School  HBP CS</t>
  </si>
  <si>
    <t>Hackthorn Church of England Primary School</t>
  </si>
  <si>
    <t>Halton Holegate Church of England Primary School</t>
  </si>
  <si>
    <t>Harlaxton Church of England Primary School</t>
  </si>
  <si>
    <t>Heckington St Andrew's Church of England Primary School</t>
  </si>
  <si>
    <t>Helpringham School</t>
  </si>
  <si>
    <t>Hemswell Cliff Primary School</t>
  </si>
  <si>
    <t>Holbeach St Mark's Church of England Primary School</t>
  </si>
  <si>
    <t>Holbeach William Stukeley Church of England Primary School (Voluntary Aided)</t>
  </si>
  <si>
    <t>Holton-le-Clay Junior School</t>
  </si>
  <si>
    <t>Holton-le-Clay Infants' School</t>
  </si>
  <si>
    <t>Ingham Primary School</t>
  </si>
  <si>
    <t>Kelsey Primary School</t>
  </si>
  <si>
    <t>Kirkby-on-Bain Church of England Primary School (Voluntary Aided)</t>
  </si>
  <si>
    <t>Kirton Primary School</t>
  </si>
  <si>
    <t>Langtoft Primary School</t>
  </si>
  <si>
    <t>Lea Frances Olive Anderson Church of England Primary (Voluntary Aided)</t>
  </si>
  <si>
    <t>Leasingham St Andrew's Church of England Primary School</t>
  </si>
  <si>
    <t>Legbourne East Wold Church of England Primary School</t>
  </si>
  <si>
    <t>Legsby Primary School</t>
  </si>
  <si>
    <t>Lincoln Birchwood Junior School</t>
  </si>
  <si>
    <t>Lincoln Bishop King Church of England Primary School (Voluntary Aided)</t>
  </si>
  <si>
    <t>Lincoln Leslie Manser Primary School</t>
  </si>
  <si>
    <t>Lincoln Monks Abbey Primary School</t>
  </si>
  <si>
    <t>Lincoln St Faith &amp; St Martin Church of England Junior School</t>
  </si>
  <si>
    <t>Lincoln St Faith's Church of England Infant School</t>
  </si>
  <si>
    <t>Lincoln St Peter at Gowts Church of England Primary School</t>
  </si>
  <si>
    <t>Lincoln St Peter in Eastgate Church of England (controlled)</t>
  </si>
  <si>
    <t>Lincoln The Lancaster School</t>
  </si>
  <si>
    <t>Lincoln The Meadows</t>
  </si>
  <si>
    <t>Lincoln The Sir Francis Hill Community Primary School</t>
  </si>
  <si>
    <t>Lincoln Woodlands Infant School</t>
  </si>
  <si>
    <t>Louth St Michael's Church of England School</t>
  </si>
  <si>
    <t>Mareham-Le-Fen Church of England Primary School</t>
  </si>
  <si>
    <t>Market Deeping Community Primary School</t>
  </si>
  <si>
    <t>Market Deeping William Hildyard C of E Primary School (Voluntary Aided)</t>
  </si>
  <si>
    <t>Market Rasen Church of England Primary School</t>
  </si>
  <si>
    <t>Marshchapel Primary School</t>
  </si>
  <si>
    <t>Marston Thorold's Charity Church of England School (Voluntary Aided)</t>
  </si>
  <si>
    <t>Martin Mrs Mary King's Church of England (controlled)</t>
  </si>
  <si>
    <t>Metheringham Primary School</t>
  </si>
  <si>
    <t>Middle Rasen Primary School</t>
  </si>
  <si>
    <t>Morton Trentside Primary School</t>
  </si>
  <si>
    <t>Moulton Chapel Primary School</t>
  </si>
  <si>
    <t>Moulton The John Harrox Primary School</t>
  </si>
  <si>
    <t>Navenby Primary</t>
  </si>
  <si>
    <t>Nettleham Church of England Voluntary Aided Junior School (Voluntary Aided)</t>
  </si>
  <si>
    <t>Nettleton Community Primary School</t>
  </si>
  <si>
    <t>New Leake Primary School</t>
  </si>
  <si>
    <t>Newton-on-Trent Church of England Primary School</t>
  </si>
  <si>
    <t>Nocton Community School</t>
  </si>
  <si>
    <t>Normanby-by-Spital Primary School</t>
  </si>
  <si>
    <t>North Cockerington Church of England Primary School</t>
  </si>
  <si>
    <t>North Cotes Church of England Primary School</t>
  </si>
  <si>
    <t>North Hykeham All Saints Church of England Primary School</t>
  </si>
  <si>
    <t>North Scarle Primary School</t>
  </si>
  <si>
    <t>North Somercotes Church of England Primary School</t>
  </si>
  <si>
    <t>Osbournby Primary School</t>
  </si>
  <si>
    <t>Osgodby Primary School</t>
  </si>
  <si>
    <t>Partney Church of England Primary School (Voluntary Aided)</t>
  </si>
  <si>
    <t>Pinchbeck West St Bartholomews Church of England Primary School</t>
  </si>
  <si>
    <t>Pointon St Gilbert of Sempringham Church of England</t>
  </si>
  <si>
    <t>Potterhanworth Church of England Primary School</t>
  </si>
  <si>
    <t>Quadring Cowley and Brown's Primary School</t>
  </si>
  <si>
    <t>Reepham Church of England Primary School</t>
  </si>
  <si>
    <t>Ropsley Church of England Primary School</t>
  </si>
  <si>
    <t>Ruskington Winchelsea Primary School</t>
  </si>
  <si>
    <t>Saxilby Church of England Primary School</t>
  </si>
  <si>
    <t>Scamblesby Church of England Primary School</t>
  </si>
  <si>
    <t>Scampton Church of England Primary School</t>
  </si>
  <si>
    <t>Scampton Pollyplatt Primary School</t>
  </si>
  <si>
    <t>Scotter Primary School</t>
  </si>
  <si>
    <t>Shepeau Stow Primary School</t>
  </si>
  <si>
    <t>Sibsey Free Primary School</t>
  </si>
  <si>
    <t>Skegness The Richmond School</t>
  </si>
  <si>
    <t>Skellingthorpe The Holt Primary School</t>
  </si>
  <si>
    <t>Skellingthorpe St Lawrence Church of England Primary School</t>
  </si>
  <si>
    <t>Sleaford Church Lane Primary School and Nursery</t>
  </si>
  <si>
    <t>Sleaford St Botolph's Church of England School Quarrington</t>
  </si>
  <si>
    <t>South Hykeham School</t>
  </si>
  <si>
    <t>Spalding Monkshouse Primary School</t>
  </si>
  <si>
    <t>Spalding St John the Baptist Church of England Primary School (Voluntary Aided)</t>
  </si>
  <si>
    <t>Stamford Saint George's Church of England Primary School (Voluntary Aided)</t>
  </si>
  <si>
    <t>Stickney Church of England Primary School</t>
  </si>
  <si>
    <t>Sturton by Stow Primary School</t>
  </si>
  <si>
    <t>Sutton Bridge Westmere Community Primary School</t>
  </si>
  <si>
    <t>Sutton St James Community Primary School</t>
  </si>
  <si>
    <t>Sutterton Fourfields Church of England School</t>
  </si>
  <si>
    <t>Sutton-on-Sea Community Primary School</t>
  </si>
  <si>
    <t>Swinderby All Saints Church of England Primary School</t>
  </si>
  <si>
    <t>Swineshead St Mary's Church of England Primary School</t>
  </si>
  <si>
    <t>Tattershall Clinton Park Community Primary School</t>
  </si>
  <si>
    <t>Tealby School</t>
  </si>
  <si>
    <t>Tetford The Edward Richardson Primary School</t>
  </si>
  <si>
    <t>Tetney Primary School</t>
  </si>
  <si>
    <t>Thorpe-on-the-Hill St Michael's Church of England Primary</t>
  </si>
  <si>
    <t>Toynton All Saints Primary School</t>
  </si>
  <si>
    <t>Tydd St Mary Church of England Primary School (Voluntary Aided)</t>
  </si>
  <si>
    <t>Uffington Church of England Primary School</t>
  </si>
  <si>
    <t>Waddingham Primary School</t>
  </si>
  <si>
    <t>Walcott Primary School</t>
  </si>
  <si>
    <t>Welbourn Primary</t>
  </si>
  <si>
    <t>Weston Hills Church of England Primary School</t>
  </si>
  <si>
    <t>Willoughby St Helena's Church of England Primary School</t>
  </si>
  <si>
    <t>Willoughton Primary School</t>
  </si>
  <si>
    <t>Withern St Margaret's Church of England School</t>
  </si>
  <si>
    <t>Wragby Primary School</t>
  </si>
  <si>
    <t>Wrangle Primary School HBP EF</t>
  </si>
  <si>
    <t>Gainsborough Queen Elizabeth's High School</t>
  </si>
  <si>
    <t>Spalding High School</t>
  </si>
  <si>
    <t>Boston Pilgrim Hospital School and Lincolnshire Hospital</t>
  </si>
  <si>
    <t>Lincoln St Christopher's School</t>
  </si>
  <si>
    <t>Lincoln St Francis Special School</t>
  </si>
  <si>
    <t>Lincoln The Fortuna Primary School</t>
  </si>
  <si>
    <t>Lincoln The Athena School</t>
  </si>
  <si>
    <t>Carry Forward April 2024</t>
  </si>
  <si>
    <t>1) Carry forward from 2023/24Financial Year (Black is overspend, Red is underspend).</t>
  </si>
  <si>
    <t>Revisions</t>
  </si>
  <si>
    <t>Variance</t>
  </si>
  <si>
    <t>a</t>
  </si>
  <si>
    <t>Academy</t>
  </si>
  <si>
    <t>S200BA</t>
  </si>
  <si>
    <t>Alford Primary PE &amp; Sports Grant</t>
  </si>
  <si>
    <t>Staffing costs in August where they are overtime and oncosts and Apprenticeship levy relating to July should be included
Pcard why include costs for one item on the 27/08/2024 and not the other</t>
  </si>
  <si>
    <t>Corrected staffing. 2 Pcard entries related to August and September 24 transaction, one for July.</t>
  </si>
  <si>
    <t>S201BA</t>
  </si>
  <si>
    <t>Allington with Sedgebrook CE Primary PE &amp; Sports Grant</t>
  </si>
  <si>
    <t>S203BA</t>
  </si>
  <si>
    <t>Ancaster CE Primary PE &amp; Sports Grant</t>
  </si>
  <si>
    <t>PRIME</t>
  </si>
  <si>
    <t>Require details from the prime school which will have been provided with the Q1 &amp; 2 returns adding to the evidence spreadsheet and details adding into this spreadsheet</t>
  </si>
  <si>
    <t>Need to query with school as spreadsheet states P1 to P6</t>
  </si>
  <si>
    <t>S204BA</t>
  </si>
  <si>
    <t>Bardney Joint CE/Methodist (CTD) Primary PE &amp; Sports Grant</t>
  </si>
  <si>
    <t>Review Aug and Sept costs to determine whether 2023/24 or 2024/25</t>
  </si>
  <si>
    <t>No transactions Aug/Sept on report</t>
  </si>
  <si>
    <t>S205BA</t>
  </si>
  <si>
    <t>Barkston and Syston CE Primary PE &amp; Sports Grant</t>
  </si>
  <si>
    <t>Done</t>
  </si>
  <si>
    <t>S206BA</t>
  </si>
  <si>
    <t>Barrowby CE Primary PE &amp; Sports Grant</t>
  </si>
  <si>
    <t>S208BA</t>
  </si>
  <si>
    <t>Baston CE Primary PE &amp; Sports Grant</t>
  </si>
  <si>
    <t>S209BA</t>
  </si>
  <si>
    <t>Billingborough Primary PE &amp; Sports Grant</t>
  </si>
  <si>
    <t>S210BA</t>
  </si>
  <si>
    <t>Billinghay CE Primary PE &amp; Sports Grant</t>
  </si>
  <si>
    <t>S211BA</t>
  </si>
  <si>
    <t>Binbrook CE Primary PE &amp; Sports Grant</t>
  </si>
  <si>
    <t>Review Aug and Sept costs to determine whether 2023/24 or 2024/25
20/11/2024 Agree with the £266 in column K.  Are we going to correct this journal to ensure costs are correct on BA?</t>
  </si>
  <si>
    <t>£266 credited to BS in error. Journal processed to correct 21/11/24</t>
  </si>
  <si>
    <t>S212BA</t>
  </si>
  <si>
    <t>Blyton Cum Laughton CE Primary PE &amp; Sports Grant</t>
  </si>
  <si>
    <t>S213BA</t>
  </si>
  <si>
    <t>Boston Hawthorn Tree Primary PE &amp; Sports Grant</t>
  </si>
  <si>
    <t>S218BA</t>
  </si>
  <si>
    <t>Brant Broughton CE/Methodist Primary PE &amp; Sports Grant</t>
  </si>
  <si>
    <t>S220BA</t>
  </si>
  <si>
    <t>Bucknall Rural Villages Primary PE &amp; Sports Grant</t>
  </si>
  <si>
    <t>S221BA</t>
  </si>
  <si>
    <t>Burgh-Le-Marsh St Peter &amp; St Paul CE Primary PE &amp; Sports Grant</t>
  </si>
  <si>
    <t>S222BA</t>
  </si>
  <si>
    <t>Bythams Primary PE &amp; Sports Grant</t>
  </si>
  <si>
    <t>August allowance is this additional hours for July?</t>
  </si>
  <si>
    <t>Contractural hours</t>
  </si>
  <si>
    <t>S223BA</t>
  </si>
  <si>
    <t>Butterwick Pinchbecks Endowed CE Primary PE &amp; Sports Grant</t>
  </si>
  <si>
    <t>Review Aug and Sept costs to determine whether 2023/24 or 2024/25
20/11/2024 I can't find the evidence on the Departmental report WP?  Can you add a tab for the school</t>
  </si>
  <si>
    <t>Added 21/11/24</t>
  </si>
  <si>
    <t>S224BA</t>
  </si>
  <si>
    <t>Caistor Joint CE/Methodist Primary PE &amp; Sports Grant</t>
  </si>
  <si>
    <t>S228BA</t>
  </si>
  <si>
    <t>Claypole CE Primary PE &amp; Sports Grant</t>
  </si>
  <si>
    <t>S229BA</t>
  </si>
  <si>
    <t>Coleby CE Primary PE &amp; Sports Grant</t>
  </si>
  <si>
    <t>August allowance is this additional hours for July?
Not included apprenticeship levy for July</t>
  </si>
  <si>
    <t>Additional hours. Added levy.</t>
  </si>
  <si>
    <t>S232BA</t>
  </si>
  <si>
    <t>Corby Glen Community Primary PE &amp; Sports Grant</t>
  </si>
  <si>
    <t>Review Aug and Sept costs to determine whether 2023/24 or 2024/25
20/11/2024
Transaction 2000294849 should this be 2024/25?
Transaction 2000286931 should this be 2024/25?</t>
  </si>
  <si>
    <t>Corrected 21/11/24</t>
  </si>
  <si>
    <t>S233BA</t>
  </si>
  <si>
    <t>Corringham CE (CTD) Primary PE &amp; Sports Grant</t>
  </si>
  <si>
    <t>JTRS invoices have been excluded?  Transaction 2000278682 was for July.  Have you excluded due to the type of expenditure?  Where this is the case can you include this reason on your working paper.  If this is not the case then plesae review again and update</t>
  </si>
  <si>
    <t>Updated</t>
  </si>
  <si>
    <t>S234BA</t>
  </si>
  <si>
    <t>Cowbit St Mary´s (Endowed) CE Primary PE &amp; Sports Grant</t>
  </si>
  <si>
    <t>S235BA</t>
  </si>
  <si>
    <t>Cranwell Primary PE &amp; Sports Grant</t>
  </si>
  <si>
    <t>S236BA</t>
  </si>
  <si>
    <t>Crowland South View Community Primary PE &amp; Sports Grant</t>
  </si>
  <si>
    <t>S237BA</t>
  </si>
  <si>
    <t>Deeping St James Community Primary PE &amp; Sports Grant</t>
  </si>
  <si>
    <t>Review Aug and Sept costs to determine whether 2023/24 or 2024/25
20/11/2024 Transaction 200273058 in the invoice number I've relaised there is a date at the start for this one its 08072024.  You'll see the one above is 08092024.  Do you agree?  If so then the £15.94 needs to be included</t>
  </si>
  <si>
    <t>Amended 21/11/24</t>
  </si>
  <si>
    <t>S239BA</t>
  </si>
  <si>
    <t>Deeping St Nicholas Primary PE &amp; Sports Grant</t>
  </si>
  <si>
    <t>S240BA</t>
  </si>
  <si>
    <t>Denton CE Primary PE &amp; Sports Grant</t>
  </si>
  <si>
    <t>S241BA</t>
  </si>
  <si>
    <t>Digby CE Primary PE &amp; Sports Grant</t>
  </si>
  <si>
    <t>S242BA</t>
  </si>
  <si>
    <t>Digby The Tedder Primary PE &amp; Sports Grant</t>
  </si>
  <si>
    <t>S243BA</t>
  </si>
  <si>
    <t>Donington Cowley Endowed Primary PE &amp; Sports Grant</t>
  </si>
  <si>
    <t>S244BA</t>
  </si>
  <si>
    <t>Donington-On-Bain Primary PE &amp; Sports Grant</t>
  </si>
  <si>
    <t>S245BA</t>
  </si>
  <si>
    <t>Dunholme St Chad´s CE Primary PE &amp; Sports Grant</t>
  </si>
  <si>
    <t>Review Aug and Sept costs to determine whether 2023/24 or 2024/25
20/11/2024
Transaction 2000280699 why has this been excluded?</t>
  </si>
  <si>
    <t>S246BA</t>
  </si>
  <si>
    <t>Dunston St Peter´s CE Primary PE &amp; Sports Grant</t>
  </si>
  <si>
    <t>S247BA</t>
  </si>
  <si>
    <t>Eagle Community Primary PE &amp; Sports Grant</t>
  </si>
  <si>
    <t>S249BA</t>
  </si>
  <si>
    <t>Faldingworth Community Primary PE &amp; Sports Grant</t>
  </si>
  <si>
    <t>S250BA</t>
  </si>
  <si>
    <t>Fiskerton CE Primary PE &amp; Sports Grant</t>
  </si>
  <si>
    <t>S251BA</t>
  </si>
  <si>
    <t>Fleet Wood Lane Primary PE &amp; Sports Grant</t>
  </si>
  <si>
    <t>S254BA</t>
  </si>
  <si>
    <t>Fulstow Primary PE &amp; Sports Grant</t>
  </si>
  <si>
    <t>S255BA</t>
  </si>
  <si>
    <t>Gainsborough Charles Baines Community Primary PE &amp; Sports Grant</t>
  </si>
  <si>
    <t>S256BA</t>
  </si>
  <si>
    <t>Gainsborough St George´s CE Community Primary PE &amp; Sports Grant</t>
  </si>
  <si>
    <t>S258BA</t>
  </si>
  <si>
    <t>Gedney Drove End Primary PE &amp; Sports Grant</t>
  </si>
  <si>
    <t>S259BA</t>
  </si>
  <si>
    <t>Gedney Hill CE (CTD) Primary PE &amp; Sports Grant</t>
  </si>
  <si>
    <t>S260BA</t>
  </si>
  <si>
    <t>Gosberton Clough And Risegate Community Primary PE &amp; Sports Grant</t>
  </si>
  <si>
    <t>S261BA</t>
  </si>
  <si>
    <t>Grainthorpe Primary PE &amp; Sports Grant</t>
  </si>
  <si>
    <t>S262BA</t>
  </si>
  <si>
    <t>Grantham Belmont Community Primary PE &amp; Sports Grant</t>
  </si>
  <si>
    <t>S263BA</t>
  </si>
  <si>
    <t>Grantham Belton Lane Community Primary PE &amp; Sports Grant</t>
  </si>
  <si>
    <t>S264BA</t>
  </si>
  <si>
    <t>Grantham Cliffedale Primary PE &amp; Sports Grant</t>
  </si>
  <si>
    <t>S265BA</t>
  </si>
  <si>
    <t>Grantham Gonerby Hill Foot CE Primary PE &amp; Sports Grant</t>
  </si>
  <si>
    <t>S266BA</t>
  </si>
  <si>
    <t>Grantham St Anne´s CE Primary PE &amp; Sports Grant</t>
  </si>
  <si>
    <t>S269BA</t>
  </si>
  <si>
    <t>Grasby All Saints CE Primary PE &amp; Sports Grant</t>
  </si>
  <si>
    <t>S270BA</t>
  </si>
  <si>
    <t>Great Gonerby St Sebastians CE Primary PE &amp; Sports Grant</t>
  </si>
  <si>
    <t>S271BA</t>
  </si>
  <si>
    <t>Great Ponton CE Primary PE &amp; Sports Grant</t>
  </si>
  <si>
    <t>S272BA</t>
  </si>
  <si>
    <t>Great Steeping Primary PE &amp; Sports Grant</t>
  </si>
  <si>
    <t>S273BA</t>
  </si>
  <si>
    <t>Grimoldby Primary PE &amp; Sports Grant</t>
  </si>
  <si>
    <t>Updated 21/11/24</t>
  </si>
  <si>
    <t>S274BA</t>
  </si>
  <si>
    <t>Hackthorn CE Primary PE &amp; Sports Grant</t>
  </si>
  <si>
    <t>S275BA</t>
  </si>
  <si>
    <t>Halton Holegate CE Primary PE &amp; Sports Grant</t>
  </si>
  <si>
    <t>S276BA</t>
  </si>
  <si>
    <t>Harlaxton CE Primary PE &amp; Sports Grant</t>
  </si>
  <si>
    <t>S277BA</t>
  </si>
  <si>
    <t>Heckington St Andrew´s CE Primary PE &amp; Sports Grant</t>
  </si>
  <si>
    <t>S278BA</t>
  </si>
  <si>
    <t>Helpringham Primary PE &amp; Sports Grant</t>
  </si>
  <si>
    <t>S279BA</t>
  </si>
  <si>
    <t>Hemswell Cliff Primary PE &amp; Sports Grant</t>
  </si>
  <si>
    <t>I can't find the tab for S279BA?
20/11/2024
The figure in column I was £1,242.71 which didn't agree to the schools details.  Changed to £509.42</t>
  </si>
  <si>
    <t>S282BA</t>
  </si>
  <si>
    <t>Holbeach St Mark´s CE Primary PE &amp; Sports Grant</t>
  </si>
  <si>
    <t>S283BA</t>
  </si>
  <si>
    <t>Holbeach William Stukeley CE VA Primary PE &amp; Sports Grant</t>
  </si>
  <si>
    <t>S284BA</t>
  </si>
  <si>
    <t>Holton-Le-Clay Junior PE &amp; Sports Grant</t>
  </si>
  <si>
    <t>Contractual hours</t>
  </si>
  <si>
    <t>S285BA</t>
  </si>
  <si>
    <t>Holton-Le-Clay Infants PE &amp; Sports Grant</t>
  </si>
  <si>
    <t>S288BA</t>
  </si>
  <si>
    <t>Ingham Primary PE &amp; Sports Grant</t>
  </si>
  <si>
    <t>August allowance is this additional hours for July?
Get Set 4 Education £440 check as I think this is the new academic year</t>
  </si>
  <si>
    <t xml:space="preserve">Corrected  </t>
  </si>
  <si>
    <t>S291BA</t>
  </si>
  <si>
    <t>KELSEY PRIMARY PE &amp; SPORTS GRANT</t>
  </si>
  <si>
    <t>S292BA</t>
  </si>
  <si>
    <t>Kirkby-On-Bain CE Primary PE &amp; Sports Grant</t>
  </si>
  <si>
    <t>S293BA</t>
  </si>
  <si>
    <t>Kirton Primary PE &amp; Sports Grant</t>
  </si>
  <si>
    <t>They may question the decision on the play equipment difficult to ascertain whether it was this academic year</t>
  </si>
  <si>
    <t>PO raised 12/07/24, GR done 02/09/24 so will let school prvide more info as to when carried out.</t>
  </si>
  <si>
    <t>S294BA</t>
  </si>
  <si>
    <t>Langtoft Primary PE &amp; Sports Grant</t>
  </si>
  <si>
    <t>S296BA</t>
  </si>
  <si>
    <t>Lea Frances Olive Anderson CE Primary PE &amp; Sports Grant</t>
  </si>
  <si>
    <t>S297BA</t>
  </si>
  <si>
    <t>Leasingham St Andrew´s CE Primary PE &amp; Sports Grant</t>
  </si>
  <si>
    <t>S298BA</t>
  </si>
  <si>
    <t>Legbourne East Wold CE Primary PE &amp; Sports Grant</t>
  </si>
  <si>
    <t>Additional hours. Corrected.</t>
  </si>
  <si>
    <t>S299BA</t>
  </si>
  <si>
    <t>Legsby Primary PE &amp; Sports Grant</t>
  </si>
  <si>
    <t>S300BA</t>
  </si>
  <si>
    <t>Lincoln Birchwood Junior PE &amp; Sports Grant</t>
  </si>
  <si>
    <t>S301BA</t>
  </si>
  <si>
    <t>Lincoln Bishop King CE Primary PE &amp; Sports Grant</t>
  </si>
  <si>
    <t>£12k credit moving costs to Budget Share relating to 01/06/24 transaction.</t>
  </si>
  <si>
    <t>S303BA</t>
  </si>
  <si>
    <t>Lincoln Leslie Manser Primary PE &amp; Sports Grant</t>
  </si>
  <si>
    <t>S304BA</t>
  </si>
  <si>
    <t>Lincoln Monks Abbey Primary PE &amp; Sports Grant</t>
  </si>
  <si>
    <t>S305BA</t>
  </si>
  <si>
    <t>Lincoln St Faith &amp; St Martin CE Junior PE &amp; Sports Grant</t>
  </si>
  <si>
    <t>S306BA</t>
  </si>
  <si>
    <t>Lincoln St Faith´s CE Infant PE &amp; Sports Grant</t>
  </si>
  <si>
    <t>Create Development invoice is a subscription for the new academic year</t>
  </si>
  <si>
    <t>Amended.</t>
  </si>
  <si>
    <t>S307BA</t>
  </si>
  <si>
    <t>Lincoln St Peter At Gowts CE Primary PE &amp; Sports Grant</t>
  </si>
  <si>
    <t>S308BA</t>
  </si>
  <si>
    <t>Lincoln St Peter In Eastgate CE (CTD) Infant PE &amp; Sports Grant</t>
  </si>
  <si>
    <t>S309BA</t>
  </si>
  <si>
    <t>Lincoln The Lancaster Infant PE &amp; Sports Grant</t>
  </si>
  <si>
    <t>S310BA</t>
  </si>
  <si>
    <t>Lincoln The Meadows Primary PE &amp; Sports Grant</t>
  </si>
  <si>
    <t>S311BA</t>
  </si>
  <si>
    <t>Lincoln The Sir Francis Hill Community Primary PE &amp; Sports Grant</t>
  </si>
  <si>
    <t>Updated 22/11/24</t>
  </si>
  <si>
    <t>S312BA</t>
  </si>
  <si>
    <t>Lincoln Woodlands Infant PE &amp; Sports Grant</t>
  </si>
  <si>
    <t>Capital spend - Contact the school advising this is capital spend and do they want it journalling to Capital from Revenue in Budget share or DFC
GM Services I think this should be 2024/25</t>
  </si>
  <si>
    <t>S316BA</t>
  </si>
  <si>
    <t>Louth St Michael´s CE Primary PE &amp; Sports Grant</t>
  </si>
  <si>
    <t>S318BA</t>
  </si>
  <si>
    <t>Mareham-Le-Fen CE Primary PE &amp; Sports Grant</t>
  </si>
  <si>
    <t>S319BA</t>
  </si>
  <si>
    <t>Market Deeping Community Primary PE &amp; Sports Grant</t>
  </si>
  <si>
    <t>S320BA</t>
  </si>
  <si>
    <t>Market Deeping William Hildyard CE Primary PE &amp; Sports Grant</t>
  </si>
  <si>
    <t>S321BA</t>
  </si>
  <si>
    <t>Market Rasen CE Primary PE &amp; Sports Grant</t>
  </si>
  <si>
    <t>S322BA</t>
  </si>
  <si>
    <t>Marshchapel Primary PE &amp; Sports Grant</t>
  </si>
  <si>
    <t>S323BA</t>
  </si>
  <si>
    <t>Marston Thorold´s Charity CE Primary PE &amp; Sports Grant</t>
  </si>
  <si>
    <t>S324BA</t>
  </si>
  <si>
    <t>Martin Mrs Mary King´s CE (CTD) Primary PE &amp; Sports Grant</t>
  </si>
  <si>
    <t>S326BA</t>
  </si>
  <si>
    <t>Metheringham Primary PE &amp; Sports Grant</t>
  </si>
  <si>
    <t>S327BA</t>
  </si>
  <si>
    <t>Middle Rasen Primary PE &amp; Sports Grant</t>
  </si>
  <si>
    <t>S328BA</t>
  </si>
  <si>
    <t>Morton Trentside Primary PE &amp; Sports Grant</t>
  </si>
  <si>
    <t>S330BA</t>
  </si>
  <si>
    <t>Moulton Chapel Primary PE &amp; Sports Grant</t>
  </si>
  <si>
    <t>S331BA</t>
  </si>
  <si>
    <t>Moulton The John Harrox Primary PE &amp; Sports Grant</t>
  </si>
  <si>
    <t>S332BA</t>
  </si>
  <si>
    <t>Navenby CE Primary PE &amp; Sports Grant</t>
  </si>
  <si>
    <t>S333BA</t>
  </si>
  <si>
    <t>Nettleham CE VA Junior PE &amp; Sports Grant</t>
  </si>
  <si>
    <t>S334BA</t>
  </si>
  <si>
    <t>Nettleton Community Primary PE &amp; Sports Grant</t>
  </si>
  <si>
    <t>S335BA</t>
  </si>
  <si>
    <t>New Leake Primary PE &amp; Sports Grant</t>
  </si>
  <si>
    <t>S337BA</t>
  </si>
  <si>
    <t>Newton-On-Trent CE Primary PE &amp; Sports Grant</t>
  </si>
  <si>
    <t>S338BA</t>
  </si>
  <si>
    <t>Nocton Community Primary PE &amp; Sports Grant</t>
  </si>
  <si>
    <t>S339BA</t>
  </si>
  <si>
    <t>Normanby-By-Spital Primary PE &amp; Sports Grant</t>
  </si>
  <si>
    <t>S340BA</t>
  </si>
  <si>
    <t>North Cockerington CE Primary PE &amp; Sports Grant</t>
  </si>
  <si>
    <t>S341BA</t>
  </si>
  <si>
    <t>North Cotes CE Primary PE &amp; Sports Grant</t>
  </si>
  <si>
    <t>S342BA</t>
  </si>
  <si>
    <t>North Hykeham All Saints CE Primary PE &amp; Sports Grant</t>
  </si>
  <si>
    <t>S343BA</t>
  </si>
  <si>
    <t>North Scarle Primary PE &amp; Sports Grant</t>
  </si>
  <si>
    <t>S344BA</t>
  </si>
  <si>
    <t>North Somercotes CE Primary PE &amp; Sports Grant</t>
  </si>
  <si>
    <t>S346BA</t>
  </si>
  <si>
    <t>Osbournby Primary PE &amp; Sports Grant</t>
  </si>
  <si>
    <t>For this employee journal we include this in the figures
20/11/2024 Transaction 2000282420 purhase date 28/08/2024 exclude</t>
  </si>
  <si>
    <t>S347BA</t>
  </si>
  <si>
    <t>Osgodby Primary PE &amp; Sports Grant</t>
  </si>
  <si>
    <t>S348BA</t>
  </si>
  <si>
    <t>Partney CE Primary PE &amp; Sports Grant</t>
  </si>
  <si>
    <t>S350BA</t>
  </si>
  <si>
    <t>Pinchbeck West St Bartholomew´s CE Primary PE &amp; Sports Grant</t>
  </si>
  <si>
    <t>S351BA</t>
  </si>
  <si>
    <t>Pointon St Gilbert Of Sempringham CE Primary PE &amp; Sports Grant</t>
  </si>
  <si>
    <t>S352BA</t>
  </si>
  <si>
    <t>Potterhanworth CE Primary PE &amp; Sports Grant</t>
  </si>
  <si>
    <t>Review Aug and Sept costs to determine whether 2023/24 or 2024/25
21/11/2024 cost of the rent of the hall and playing field for both academic years to be journalled to budget share
TR adjusted P1-P4 for the rents</t>
  </si>
  <si>
    <t>S353BA</t>
  </si>
  <si>
    <t>Quadring Cowley and Brown´s Primary PE &amp; Sports Grant</t>
  </si>
  <si>
    <t>S354BA</t>
  </si>
  <si>
    <t>Reepham CE Primary PE &amp; Sports Grant</t>
  </si>
  <si>
    <t>S355BA</t>
  </si>
  <si>
    <t>Ropsley CE Primary PE &amp; Sports Grant</t>
  </si>
  <si>
    <t>Pcard Ballet Subscription this looks to me that its 2024/25</t>
  </si>
  <si>
    <t>S356BA</t>
  </si>
  <si>
    <t>Ruskington Winchelsea Primary PE &amp; Sports Grant</t>
  </si>
  <si>
    <t>S358BA</t>
  </si>
  <si>
    <t>Saxilby CE Primary PE &amp; Sports Grant</t>
  </si>
  <si>
    <t>For this employee journal we include this in the figures and charge the overspend back to budget share</t>
  </si>
  <si>
    <t>S359BA</t>
  </si>
  <si>
    <t>Scamblesby CE Primary PE &amp; Sports Grant</t>
  </si>
  <si>
    <t>S360BA</t>
  </si>
  <si>
    <t>Scampton CE Primary PE &amp; Sports Grant</t>
  </si>
  <si>
    <t>S361BA</t>
  </si>
  <si>
    <t>Scampton Pollyplatt Primary PE &amp; Sports Grant</t>
  </si>
  <si>
    <t>Costs 2024/25?  In the reference it states Autumn</t>
  </si>
  <si>
    <t xml:space="preserve">Amended </t>
  </si>
  <si>
    <t>S362BA</t>
  </si>
  <si>
    <t>Scotter Primary PE &amp; Sports Grant</t>
  </si>
  <si>
    <t>The £9,234 difficult to know whether this was August or July.  Will exclude and see if the school contest</t>
  </si>
  <si>
    <t>S363BA</t>
  </si>
  <si>
    <t>Shepeau Stow Primary PE &amp; Sports Grant</t>
  </si>
  <si>
    <t>S364BA</t>
  </si>
  <si>
    <t>Sibsey Free Primary PE &amp; Sports Grant</t>
  </si>
  <si>
    <t>Create Development invoice is 2024/25</t>
  </si>
  <si>
    <t>S366BA</t>
  </si>
  <si>
    <t>Skegness The Richmond Primary PE &amp; Sports Grant</t>
  </si>
  <si>
    <t>Ignore</t>
  </si>
  <si>
    <t>S367BA</t>
  </si>
  <si>
    <t>Skellingthorpe The Holt Primary PE &amp; Sports Grant</t>
  </si>
  <si>
    <t>Not included the costs on tab S367BA?</t>
  </si>
  <si>
    <t>S368BA</t>
  </si>
  <si>
    <t>Skellingthorpe St Lawrence CE Primary PE &amp; Sports Grant</t>
  </si>
  <si>
    <t>S369BA</t>
  </si>
  <si>
    <t>Sleaford Church Lane Primary and Nursery PE &amp; Sports Grant</t>
  </si>
  <si>
    <t>No tab for S369A?</t>
  </si>
  <si>
    <t>Added</t>
  </si>
  <si>
    <t>S370BA</t>
  </si>
  <si>
    <t>Sleaford St Botolph´s CE Primary, Quarrington PE &amp; Sports Grant</t>
  </si>
  <si>
    <t>S371BA</t>
  </si>
  <si>
    <t>South Hykeham Primary PE &amp; Sports Grant</t>
  </si>
  <si>
    <t>S373BA</t>
  </si>
  <si>
    <t>Spalding Monkshouse Primary PE &amp; Sports Grant</t>
  </si>
  <si>
    <t>S376BA</t>
  </si>
  <si>
    <t>Spalding St John The Baptist CE Primary PE &amp; Sports Grant</t>
  </si>
  <si>
    <t>Require details from the prime school which will have been provided with the Q1 &amp; 2 returns adding to the evidence spreadsheet and details adding into this spreadsheet
20/11/2024 I don’t agree with the total expenditure.  They have recharged costs to other schools but not included this income on their total.  The expenditure should be £7,798.09.  If this is not included then they will have an incorrect balance</t>
  </si>
  <si>
    <t>S380BA</t>
  </si>
  <si>
    <t>Stamford St George´s CE Primary PE &amp; Sports Grant</t>
  </si>
  <si>
    <t>S382BA</t>
  </si>
  <si>
    <t>Stickney CE Primary PE &amp; Sports Grant</t>
  </si>
  <si>
    <t>GM Services Incoies £5,939.40 August or July? Will exclude and see if the school contest</t>
  </si>
  <si>
    <t>S383BA</t>
  </si>
  <si>
    <t>Sturton By Stow Primary PE &amp; Sports Grant</t>
  </si>
  <si>
    <t>S385BA</t>
  </si>
  <si>
    <t>Sutton Bridge Westmere Community Primary PE &amp; Sports Grant</t>
  </si>
  <si>
    <t>S386BA</t>
  </si>
  <si>
    <t>Sutton St James Community Primary PE &amp; Sports Grant</t>
  </si>
  <si>
    <t>S387BA</t>
  </si>
  <si>
    <t>Sutterton Fourfields CE Primary PE &amp; Sports Grant</t>
  </si>
  <si>
    <t>S388BA</t>
  </si>
  <si>
    <t>Sutton-On-Sea Community Primary PE &amp; Sports Grant</t>
  </si>
  <si>
    <t>S389BA</t>
  </si>
  <si>
    <t>Swinderby All Saints CE Primary PE &amp; Sports Grant</t>
  </si>
  <si>
    <t>S390BA</t>
  </si>
  <si>
    <t>Swineshead St Mary´s CE Primary PE &amp; Sports Grant</t>
  </si>
  <si>
    <t>S392BA</t>
  </si>
  <si>
    <t>Tattershall Primary PE &amp; Sports Grant</t>
  </si>
  <si>
    <t>Get Set for Education is for 2024/25</t>
  </si>
  <si>
    <t>S393BA</t>
  </si>
  <si>
    <t>Tealby Primary PE &amp; Sports Grant</t>
  </si>
  <si>
    <t>S394BA</t>
  </si>
  <si>
    <t>Tetford The Edward Richardson Primary PE &amp; Sports Grant</t>
  </si>
  <si>
    <t>S395BA</t>
  </si>
  <si>
    <t>Tetney Primary PE &amp; Sports Grant</t>
  </si>
  <si>
    <t>S397BA</t>
  </si>
  <si>
    <t>Thorpe-On-The-Hill St Michael´s CE Primary PE &amp; Sports Grant</t>
  </si>
  <si>
    <t>S399BA</t>
  </si>
  <si>
    <t>Toynton All Saints Primary PE &amp; Sports Grant</t>
  </si>
  <si>
    <t>S400BA</t>
  </si>
  <si>
    <t>Tydd St Mary CE Primary PE &amp; Sports Grant</t>
  </si>
  <si>
    <t>S401BA</t>
  </si>
  <si>
    <t>Uffington CE Primary PE &amp; Sports Grant</t>
  </si>
  <si>
    <t>S402BA</t>
  </si>
  <si>
    <t>Waddingham Primary PE &amp; Sports Grant</t>
  </si>
  <si>
    <t>S405BA</t>
  </si>
  <si>
    <t>Walcott Primary PE &amp; Sports Grant</t>
  </si>
  <si>
    <t>S406BA</t>
  </si>
  <si>
    <t>Welbourn CE Primary PE &amp; Sports Grant</t>
  </si>
  <si>
    <t>S407BA</t>
  </si>
  <si>
    <t>Weston Hills CE Primary PE &amp; Sports Grant</t>
  </si>
  <si>
    <t>S410BA</t>
  </si>
  <si>
    <t>Willoughby St Helena´s CE Primary PE &amp; Sports Grant</t>
  </si>
  <si>
    <t>S411BA</t>
  </si>
  <si>
    <t>Willoughton Primary PE &amp; Sports Grant</t>
  </si>
  <si>
    <t>S412BA</t>
  </si>
  <si>
    <t>Withern St Margaret´s CE Primary PE &amp; Sports Grant</t>
  </si>
  <si>
    <t>S413BA</t>
  </si>
  <si>
    <t>WRAGBY PRIMARY PE &amp; SPORTS GRANT</t>
  </si>
  <si>
    <t>S414BA</t>
  </si>
  <si>
    <t>Wrangle Primary PE &amp; Sports Grant</t>
  </si>
  <si>
    <t>S609BA</t>
  </si>
  <si>
    <t>Lincoln St Christopher´s PE &amp; Sports Grant</t>
  </si>
  <si>
    <t>S610BA</t>
  </si>
  <si>
    <t>Lincoln St Francis PE &amp; Sports Grant</t>
  </si>
  <si>
    <t>S611BA</t>
  </si>
  <si>
    <t>Lincoln The Fortuna Primary PE &amp; Sports Grant</t>
  </si>
  <si>
    <t>Pcard Archery set 2024/25?
Agree with excluding the £4,380 this needs to be reversed</t>
  </si>
  <si>
    <t>Reversed 21/11/24</t>
  </si>
  <si>
    <t>S612BA</t>
  </si>
  <si>
    <t>Lincoln The Sincil Sports College PE &amp; Sports Grant</t>
  </si>
  <si>
    <t>Checked TR</t>
  </si>
  <si>
    <t>Actuals P1-P4</t>
  </si>
  <si>
    <t>Under Spends to check</t>
  </si>
  <si>
    <t>Overspends to journal</t>
  </si>
  <si>
    <t>Aug/Sept invoices relating to 23/24</t>
  </si>
  <si>
    <t>April - July Back Pay</t>
  </si>
  <si>
    <t>Adjusted Under / overspend 23/24</t>
  </si>
  <si>
    <t>Adjusted Overspend 23/24</t>
  </si>
  <si>
    <t>Overspend Back to Budget Share</t>
  </si>
  <si>
    <t>Underspend Clawback</t>
  </si>
  <si>
    <t>Actuals - April to July 2024</t>
  </si>
  <si>
    <t>August to September 24 Invoices plus back pay</t>
  </si>
  <si>
    <t>2) Balance of Actual Income received and Expenditure April to July  2024. Taken from School Departmental Report or Prime school submitted data.</t>
  </si>
  <si>
    <t>3) August/September 2024 adjustment from review of transactions processed August/September 2024 relating to 2023/24 academic year. Taken from School Departmental Report or Prime school submitted data</t>
  </si>
  <si>
    <t>4) Revised balance April to August 2024 (3) minus September adjustment (4). Black is overspend and Red is underspend.</t>
  </si>
  <si>
    <t>Please enter your school's LAEstab (925 number) in cell A17, and the PE and Sport mini closedown data will be populated</t>
  </si>
  <si>
    <t>TR Notes for MN review</t>
  </si>
  <si>
    <t>Payroll split coding covers P4 to 6. Amended 13/01/25</t>
  </si>
  <si>
    <t>Payroll split coding covers P4 to 6. Amended as per email dated 13/01/25</t>
  </si>
  <si>
    <t>Payroll split coding covers P4 to 5. Amended 13/01/25 see email.</t>
  </si>
  <si>
    <t>Allowances contractual hours
Payroll split coding P4 to 5. Amended 15/01/25 see email.</t>
  </si>
  <si>
    <t>Amended 21/11/24.
Payroll split includeds period 5. Amended as per email 13/01/25</t>
  </si>
  <si>
    <t>Amended.
Advised to include payroll and charge overspend back to Budget Share.  P4 &amp; P5 EB do you agree. Amended 13/01/25 see email.</t>
  </si>
  <si>
    <t>Done
Payroll period 4-6. Amended 13/01/25.</t>
  </si>
  <si>
    <t>Done
Payroll period 4-5. Amended 13/01/25 see email.</t>
  </si>
  <si>
    <t>S100BA</t>
  </si>
  <si>
    <t>S110BA</t>
  </si>
  <si>
    <t>S120BA</t>
  </si>
  <si>
    <t>S130BA</t>
  </si>
  <si>
    <t>S140BA</t>
  </si>
  <si>
    <t>S501BA</t>
  </si>
  <si>
    <t>S508BA</t>
  </si>
  <si>
    <t>S601BA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</si>
</sst>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Red]\-&quot;£&quot;#,##0.00"/>
    <numFmt numFmtId="164" formatCode="#,##0.00_ ;[Red]\-#,##0.00\ "/>
    <numFmt numFmtId="165" formatCode="&quot;£&quot;#,##0.00"/>
  </numFmts>
  <fonts count="13" x14ac:knownFonts="1">
    <font>
      <sz val="10"/>
      <color theme="1"/>
      <name val="Arial"/>
      <family val="2"/>
    </font>
    <font>
      <sz val="11"/>
      <color theme="1"/>
      <name val="Calibri"/>
      <family val="2"/>
      <scheme val="minor"/>
    </font>
    <font>
      <b/>
      <sz val="10"/>
      <color theme="1"/>
      <name val="Arial"/>
      <family val="2"/>
    </font>
    <font>
      <b/>
      <sz val="18"/>
      <color theme="1"/>
      <name val="Calibri"/>
      <family val="2"/>
      <scheme val="minor"/>
    </font>
    <font>
      <sz val="18"/>
      <name val="Calibri"/>
      <family val="2"/>
      <scheme val="minor"/>
    </font>
    <font>
      <sz val="14"/>
      <color theme="1"/>
      <name val="Calibri"/>
      <family val="2"/>
      <scheme val="minor"/>
    </font>
    <font>
      <b/>
      <sz val="14"/>
      <color theme="1"/>
      <name val="Calibri"/>
      <family val="2"/>
      <scheme val="minor"/>
    </font>
    <font>
      <sz val="12"/>
      <color theme="1"/>
      <name val="Calibri"/>
      <family val="2"/>
      <scheme val="minor"/>
    </font>
    <font>
      <b/>
      <sz val="12"/>
      <name val="Calibri"/>
      <family val="2"/>
      <scheme val="minor"/>
    </font>
    <font>
      <b/>
      <sz val="11"/>
      <color theme="1"/>
      <name val="Calibri"/>
      <family val="2"/>
      <scheme val="minor"/>
    </font>
    <font>
      <sz val="11"/>
      <color theme="1"/>
      <name val="Marlett"/>
      <charset val="2"/>
    </font>
    <font>
      <b/>
      <sz val="9"/>
      <color indexed="81"/>
      <name val="Tahoma"/>
      <charset val="1"/>
    </font>
    <font>
      <sz val="9"/>
      <color indexed="81"/>
      <name val="Tahoma"/>
      <charset val="1"/>
    </font>
  </fonts>
  <fills count="11">
    <fill>
      <patternFill patternType="none"/>
    </fill>
    <fill>
      <patternFill patternType="gray125"/>
    </fill>
    <fill>
      <patternFill patternType="solid">
        <fgColor rgb="FFFFFF00"/>
        <bgColor indexed="64"/>
      </patternFill>
    </fill>
    <fill>
      <patternFill patternType="solid">
        <fgColor rgb="FFCCCCFF"/>
        <bgColor indexed="64"/>
      </patternFill>
    </fill>
    <fill>
      <patternFill patternType="solid">
        <fgColor theme="8" tint="0.59999389629810485"/>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rgb="FFFFC000"/>
        <bgColor indexed="64"/>
      </patternFill>
    </fill>
    <fill>
      <patternFill patternType="solid">
        <fgColor theme="0" tint="-0.249977111117893"/>
        <bgColor indexed="64"/>
      </patternFill>
    </fill>
    <fill>
      <patternFill patternType="solid">
        <fgColor rgb="FFC0C0C0"/>
        <bgColor indexed="64"/>
      </patternFill>
    </fill>
  </fills>
  <borders count="5">
    <border>
      <left/>
      <right/>
      <top/>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37">
    <xf numFmtId="0" fontId="0" fillId="0" borderId="0" xfId="0"/>
    <xf numFmtId="0" fontId="2" fillId="0" borderId="0" xfId="0" applyFont="1"/>
    <xf numFmtId="0" fontId="3" fillId="2" borderId="2" xfId="0" applyFont="1" applyFill="1" applyBorder="1" applyAlignment="1" applyProtection="1">
      <alignment horizontal="center" vertical="center"/>
      <protection locked="0"/>
    </xf>
    <xf numFmtId="0" fontId="6" fillId="0" borderId="4" xfId="0" applyFont="1" applyBorder="1" applyAlignment="1">
      <alignment horizontal="center" vertical="center" wrapText="1"/>
    </xf>
    <xf numFmtId="164" fontId="5" fillId="0" borderId="4" xfId="0" applyNumberFormat="1" applyFont="1" applyBorder="1"/>
    <xf numFmtId="164" fontId="5" fillId="4" borderId="4" xfId="0" applyNumberFormat="1" applyFont="1" applyFill="1" applyBorder="1"/>
    <xf numFmtId="0" fontId="0" fillId="4" borderId="0" xfId="0" applyFill="1"/>
    <xf numFmtId="0" fontId="7" fillId="0" borderId="0" xfId="0" applyFont="1"/>
    <xf numFmtId="0" fontId="7" fillId="4" borderId="0" xfId="0" applyFont="1" applyFill="1"/>
    <xf numFmtId="0" fontId="8" fillId="5" borderId="0" xfId="0" applyFont="1" applyFill="1" applyAlignment="1">
      <alignment horizontal="left"/>
    </xf>
    <xf numFmtId="0" fontId="1" fillId="0" borderId="0" xfId="1"/>
    <xf numFmtId="4" fontId="1" fillId="0" borderId="0" xfId="1" applyNumberFormat="1"/>
    <xf numFmtId="0" fontId="1" fillId="6" borderId="0" xfId="1" applyFill="1"/>
    <xf numFmtId="0" fontId="1" fillId="7" borderId="0" xfId="1" applyFill="1"/>
    <xf numFmtId="40" fontId="1" fillId="0" borderId="0" xfId="1" applyNumberFormat="1"/>
    <xf numFmtId="164" fontId="0" fillId="0" borderId="0" xfId="0" applyNumberFormat="1"/>
    <xf numFmtId="8" fontId="0" fillId="0" borderId="0" xfId="0" applyNumberFormat="1"/>
    <xf numFmtId="165" fontId="0" fillId="0" borderId="0" xfId="0" applyNumberFormat="1"/>
    <xf numFmtId="0" fontId="10" fillId="0" borderId="0" xfId="0" applyFont="1"/>
    <xf numFmtId="0" fontId="0" fillId="0" borderId="0" xfId="0" applyAlignment="1">
      <alignment wrapText="1"/>
    </xf>
    <xf numFmtId="0" fontId="0" fillId="6" borderId="0" xfId="0" applyFill="1"/>
    <xf numFmtId="164" fontId="0" fillId="6" borderId="0" xfId="0" applyNumberFormat="1" applyFill="1"/>
    <xf numFmtId="8" fontId="0" fillId="6" borderId="0" xfId="0" applyNumberFormat="1" applyFill="1"/>
    <xf numFmtId="165" fontId="0" fillId="6" borderId="0" xfId="0" applyNumberFormat="1" applyFill="1"/>
    <xf numFmtId="0" fontId="0" fillId="8" borderId="0" xfId="0" applyFill="1"/>
    <xf numFmtId="0" fontId="0" fillId="7" borderId="0" xfId="0" applyFill="1"/>
    <xf numFmtId="164" fontId="0" fillId="7" borderId="0" xfId="0" applyNumberFormat="1" applyFill="1"/>
    <xf numFmtId="8" fontId="0" fillId="7" borderId="0" xfId="0" applyNumberFormat="1" applyFill="1"/>
    <xf numFmtId="165" fontId="0" fillId="7" borderId="0" xfId="0" applyNumberFormat="1" applyFill="1"/>
    <xf numFmtId="164" fontId="9" fillId="0" borderId="1" xfId="0" applyNumberFormat="1" applyFont="1" applyBorder="1"/>
    <xf numFmtId="164" fontId="9" fillId="0" borderId="0" xfId="0" applyNumberFormat="1" applyFont="1"/>
    <xf numFmtId="0" fontId="9" fillId="9" borderId="0" xfId="0" applyFont="1" applyFill="1" applyAlignment="1">
      <alignment wrapText="1"/>
    </xf>
    <xf numFmtId="49" fontId="2" fillId="10" borderId="0" xfId="0" applyNumberFormat="1" applyFont="1" applyFill="1" applyAlignment="1">
      <alignment horizontal="left" wrapText="1"/>
    </xf>
    <xf numFmtId="0" fontId="4" fillId="3" borderId="3" xfId="0" applyFont="1" applyFill="1" applyBorder="1" applyAlignment="1">
      <alignment horizontal="center" vertical="top"/>
    </xf>
    <xf numFmtId="0" fontId="4" fillId="3" borderId="0" xfId="0" applyFont="1" applyFill="1" applyAlignment="1">
      <alignment horizontal="center" vertical="top"/>
    </xf>
    <xf numFmtId="0" fontId="0" fillId="0" borderId="0" xfId="0" applyAlignment="1">
      <alignment horizontal="left" wrapText="1"/>
    </xf>
    <xf numFmtId="0" fontId="0" fillId="0" borderId="0" xfId="0" applyAlignment="1">
      <alignment wrapText="1"/>
    </xf>
  </cellXfs>
  <cellStyles count="2">
    <cellStyle name="Normal" xfId="0" builtinId="0"/>
    <cellStyle name="Normal 2" xfId="1" xr:uid="{204A309A-0A36-43DD-8548-A0B7D378C6B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409575</xdr:colOff>
      <xdr:row>8</xdr:row>
      <xdr:rowOff>47625</xdr:rowOff>
    </xdr:to>
    <xdr:pic>
      <xdr:nvPicPr>
        <xdr:cNvPr id="3" name="Picture 2">
          <a:extLst>
            <a:ext uri="{FF2B5EF4-FFF2-40B4-BE49-F238E27FC236}">
              <a16:creationId xmlns:a16="http://schemas.microsoft.com/office/drawing/2014/main" id="{DF761394-ECF4-4BE7-87A8-76B832770A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3057525" cy="1343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H:\SBSS\2023-24%20MTFP\Primary_and_secondary_schools_2023_24.xlsx" TargetMode="External"/><Relationship Id="rId1" Type="http://schemas.openxmlformats.org/officeDocument/2006/relationships/externalLinkPath" Target="file:///H:\SBSS\2023-24%20MTFP\Primary_and_secondary_schools_2023_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ront Sheet"/>
      <sheetName val="Cover"/>
      <sheetName val="Read First"/>
      <sheetName val="School Level SB"/>
      <sheetName val="School level SB1"/>
      <sheetName val="22-23 submitted baselines"/>
      <sheetName val="22-23 HN places"/>
      <sheetName val="Proposed Free Schools"/>
      <sheetName val="FSM6 update"/>
      <sheetName val="IndicativeNFF NNDR PaidBy ESFA"/>
      <sheetName val="Inputs &amp; Adjustments"/>
      <sheetName val="Local Factors"/>
      <sheetName val="LA estimate of NNDR 23-24"/>
      <sheetName val="SEN Lump Sum"/>
      <sheetName val="ISB Weightings Schools"/>
      <sheetName val="ISB Weightings Early Years"/>
      <sheetName val="MFG Primary"/>
      <sheetName val="MFG Secondary"/>
      <sheetName val="Early Years 2 Year Olds"/>
      <sheetName val="Early Years 3 and 4 Year Olds"/>
      <sheetName val="EY Deprivation"/>
      <sheetName val="High Needs Top Up"/>
      <sheetName val="High Needs Targeted"/>
      <sheetName val="22-23 final baselines"/>
      <sheetName val="Commentary"/>
      <sheetName val="Factor value limits"/>
      <sheetName val="ProformaAggregation"/>
      <sheetName val="Proforma"/>
      <sheetName val="Block transfers"/>
      <sheetName val="De Delegation"/>
      <sheetName val="Education Functions"/>
      <sheetName val="Schools Block Data"/>
      <sheetName val="Adjusted Factors"/>
      <sheetName val="New ISB"/>
      <sheetName val="Recoupment"/>
      <sheetName val="Split sites data"/>
      <sheetName val="Post-16 infrastructure changes"/>
      <sheetName val="Validation she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6">
          <cell r="C6">
            <v>9252003</v>
          </cell>
        </row>
        <row r="7">
          <cell r="C7">
            <v>9252013</v>
          </cell>
        </row>
        <row r="8">
          <cell r="C8">
            <v>9252017</v>
          </cell>
        </row>
        <row r="9">
          <cell r="C9">
            <v>9252019</v>
          </cell>
        </row>
        <row r="10">
          <cell r="C10">
            <v>9252025</v>
          </cell>
        </row>
        <row r="11">
          <cell r="C11">
            <v>9252028</v>
          </cell>
        </row>
        <row r="12">
          <cell r="C12">
            <v>9252030</v>
          </cell>
        </row>
        <row r="13">
          <cell r="C13">
            <v>9252031</v>
          </cell>
        </row>
        <row r="14">
          <cell r="C14">
            <v>9252033</v>
          </cell>
        </row>
        <row r="15">
          <cell r="C15">
            <v>9252034</v>
          </cell>
        </row>
        <row r="16">
          <cell r="C16">
            <v>9252038</v>
          </cell>
        </row>
        <row r="17">
          <cell r="C17">
            <v>9252039</v>
          </cell>
        </row>
        <row r="18">
          <cell r="C18">
            <v>9252050</v>
          </cell>
        </row>
        <row r="19">
          <cell r="C19">
            <v>9252054</v>
          </cell>
        </row>
        <row r="20">
          <cell r="C20">
            <v>9252055</v>
          </cell>
        </row>
        <row r="21">
          <cell r="C21">
            <v>9252062</v>
          </cell>
        </row>
        <row r="22">
          <cell r="C22">
            <v>9252065</v>
          </cell>
        </row>
        <row r="23">
          <cell r="C23">
            <v>9252067</v>
          </cell>
        </row>
        <row r="24">
          <cell r="C24">
            <v>9252070</v>
          </cell>
        </row>
        <row r="25">
          <cell r="C25">
            <v>9252084</v>
          </cell>
        </row>
        <row r="26">
          <cell r="C26">
            <v>9252085</v>
          </cell>
        </row>
        <row r="27">
          <cell r="C27">
            <v>9252087</v>
          </cell>
        </row>
        <row r="28">
          <cell r="C28">
            <v>9252089</v>
          </cell>
        </row>
        <row r="29">
          <cell r="C29">
            <v>9252091</v>
          </cell>
        </row>
        <row r="30">
          <cell r="C30">
            <v>9252094</v>
          </cell>
        </row>
        <row r="31">
          <cell r="C31">
            <v>9252096</v>
          </cell>
        </row>
        <row r="32">
          <cell r="C32">
            <v>9252097</v>
          </cell>
        </row>
        <row r="33">
          <cell r="C33">
            <v>9252104</v>
          </cell>
        </row>
        <row r="34">
          <cell r="C34">
            <v>9252107</v>
          </cell>
        </row>
        <row r="35">
          <cell r="C35">
            <v>9252113</v>
          </cell>
        </row>
        <row r="36">
          <cell r="C36">
            <v>9252114</v>
          </cell>
        </row>
        <row r="37">
          <cell r="C37">
            <v>9252120</v>
          </cell>
        </row>
        <row r="38">
          <cell r="C38">
            <v>9252124</v>
          </cell>
        </row>
        <row r="39">
          <cell r="C39">
            <v>9252135</v>
          </cell>
        </row>
        <row r="40">
          <cell r="C40">
            <v>9252142</v>
          </cell>
        </row>
        <row r="41">
          <cell r="C41">
            <v>9252146</v>
          </cell>
        </row>
        <row r="42">
          <cell r="C42">
            <v>9252149</v>
          </cell>
        </row>
        <row r="43">
          <cell r="C43">
            <v>9252151</v>
          </cell>
        </row>
        <row r="44">
          <cell r="C44">
            <v>9252153</v>
          </cell>
        </row>
        <row r="45">
          <cell r="C45">
            <v>9252158</v>
          </cell>
        </row>
        <row r="46">
          <cell r="C46">
            <v>9252159</v>
          </cell>
        </row>
        <row r="47">
          <cell r="C47">
            <v>9252162</v>
          </cell>
        </row>
        <row r="48">
          <cell r="C48">
            <v>9252166</v>
          </cell>
        </row>
        <row r="49">
          <cell r="C49">
            <v>9252169</v>
          </cell>
        </row>
        <row r="50">
          <cell r="C50">
            <v>9252174</v>
          </cell>
        </row>
        <row r="51">
          <cell r="C51">
            <v>9252176</v>
          </cell>
        </row>
        <row r="52">
          <cell r="C52">
            <v>9252177</v>
          </cell>
        </row>
        <row r="53">
          <cell r="C53">
            <v>9252178</v>
          </cell>
        </row>
        <row r="54">
          <cell r="C54">
            <v>9252179</v>
          </cell>
        </row>
        <row r="55">
          <cell r="C55">
            <v>9252181</v>
          </cell>
        </row>
        <row r="56">
          <cell r="C56">
            <v>9252182</v>
          </cell>
        </row>
        <row r="57">
          <cell r="C57">
            <v>9252185</v>
          </cell>
        </row>
        <row r="58">
          <cell r="C58">
            <v>9252187</v>
          </cell>
        </row>
        <row r="59">
          <cell r="C59">
            <v>9252188</v>
          </cell>
        </row>
        <row r="60">
          <cell r="C60">
            <v>9252195</v>
          </cell>
        </row>
        <row r="61">
          <cell r="C61">
            <v>9252196</v>
          </cell>
        </row>
        <row r="62">
          <cell r="C62">
            <v>9252197</v>
          </cell>
        </row>
        <row r="63">
          <cell r="C63">
            <v>9252198</v>
          </cell>
        </row>
        <row r="64">
          <cell r="C64">
            <v>9252199</v>
          </cell>
        </row>
        <row r="65">
          <cell r="C65">
            <v>9252201</v>
          </cell>
        </row>
        <row r="66">
          <cell r="C66">
            <v>9252203</v>
          </cell>
        </row>
        <row r="67">
          <cell r="C67">
            <v>9252205</v>
          </cell>
        </row>
        <row r="68">
          <cell r="C68">
            <v>9252206</v>
          </cell>
        </row>
        <row r="69">
          <cell r="C69">
            <v>9252210</v>
          </cell>
        </row>
        <row r="70">
          <cell r="C70">
            <v>9252214</v>
          </cell>
        </row>
        <row r="71">
          <cell r="C71">
            <v>9252215</v>
          </cell>
        </row>
        <row r="72">
          <cell r="C72">
            <v>9252219</v>
          </cell>
        </row>
        <row r="73">
          <cell r="C73">
            <v>9252224</v>
          </cell>
        </row>
        <row r="74">
          <cell r="C74">
            <v>9252229</v>
          </cell>
        </row>
        <row r="75">
          <cell r="C75">
            <v>9252238</v>
          </cell>
        </row>
        <row r="76">
          <cell r="C76">
            <v>9252243</v>
          </cell>
        </row>
        <row r="77">
          <cell r="C77">
            <v>9252245</v>
          </cell>
        </row>
        <row r="78">
          <cell r="C78">
            <v>9252246</v>
          </cell>
        </row>
        <row r="79">
          <cell r="C79">
            <v>9252248</v>
          </cell>
        </row>
        <row r="80">
          <cell r="C80">
            <v>9253000</v>
          </cell>
        </row>
        <row r="81">
          <cell r="C81">
            <v>9253001</v>
          </cell>
        </row>
        <row r="82">
          <cell r="C82">
            <v>9253004</v>
          </cell>
        </row>
        <row r="83">
          <cell r="C83">
            <v>9253005</v>
          </cell>
        </row>
        <row r="84">
          <cell r="C84">
            <v>9253007</v>
          </cell>
        </row>
        <row r="85">
          <cell r="C85">
            <v>9253015</v>
          </cell>
        </row>
        <row r="86">
          <cell r="C86">
            <v>9253017</v>
          </cell>
        </row>
        <row r="87">
          <cell r="C87">
            <v>9253018</v>
          </cell>
        </row>
        <row r="88">
          <cell r="C88">
            <v>9253021</v>
          </cell>
        </row>
        <row r="89">
          <cell r="C89">
            <v>9253026</v>
          </cell>
        </row>
        <row r="90">
          <cell r="C90">
            <v>9253029</v>
          </cell>
        </row>
        <row r="91">
          <cell r="C91">
            <v>9253031</v>
          </cell>
        </row>
        <row r="92">
          <cell r="C92">
            <v>9253033</v>
          </cell>
        </row>
        <row r="93">
          <cell r="C93">
            <v>9253037</v>
          </cell>
        </row>
        <row r="94">
          <cell r="C94">
            <v>9253041</v>
          </cell>
        </row>
        <row r="95">
          <cell r="C95">
            <v>9253045</v>
          </cell>
        </row>
        <row r="96">
          <cell r="C96">
            <v>9253047</v>
          </cell>
        </row>
        <row r="97">
          <cell r="C97">
            <v>9253050</v>
          </cell>
        </row>
        <row r="98">
          <cell r="C98">
            <v>9253052</v>
          </cell>
        </row>
        <row r="99">
          <cell r="C99">
            <v>9253056</v>
          </cell>
        </row>
        <row r="100">
          <cell r="C100">
            <v>9253066</v>
          </cell>
        </row>
        <row r="101">
          <cell r="C101">
            <v>9253068</v>
          </cell>
        </row>
        <row r="102">
          <cell r="C102">
            <v>9253070</v>
          </cell>
        </row>
        <row r="103">
          <cell r="C103">
            <v>9253071</v>
          </cell>
        </row>
        <row r="104">
          <cell r="C104">
            <v>9253078</v>
          </cell>
        </row>
        <row r="105">
          <cell r="C105">
            <v>9253088</v>
          </cell>
        </row>
        <row r="106">
          <cell r="C106">
            <v>9253089</v>
          </cell>
        </row>
        <row r="107">
          <cell r="C107">
            <v>9253092</v>
          </cell>
        </row>
        <row r="108">
          <cell r="C108">
            <v>9253093</v>
          </cell>
        </row>
        <row r="109">
          <cell r="C109">
            <v>9253096</v>
          </cell>
        </row>
        <row r="110">
          <cell r="C110">
            <v>9253098</v>
          </cell>
        </row>
        <row r="111">
          <cell r="C111">
            <v>9253102</v>
          </cell>
        </row>
        <row r="112">
          <cell r="C112">
            <v>9253103</v>
          </cell>
        </row>
        <row r="113">
          <cell r="C113">
            <v>9253105</v>
          </cell>
        </row>
        <row r="114">
          <cell r="C114">
            <v>9253107</v>
          </cell>
        </row>
        <row r="115">
          <cell r="C115">
            <v>9253108</v>
          </cell>
        </row>
        <row r="116">
          <cell r="C116">
            <v>9253111</v>
          </cell>
        </row>
        <row r="117">
          <cell r="C117">
            <v>9253116</v>
          </cell>
        </row>
        <row r="118">
          <cell r="C118">
            <v>9253118</v>
          </cell>
        </row>
        <row r="119">
          <cell r="C119">
            <v>9253120</v>
          </cell>
        </row>
        <row r="120">
          <cell r="C120">
            <v>9253121</v>
          </cell>
        </row>
        <row r="121">
          <cell r="C121">
            <v>9253122</v>
          </cell>
        </row>
        <row r="122">
          <cell r="C122">
            <v>9253123</v>
          </cell>
        </row>
        <row r="123">
          <cell r="C123">
            <v>9253124</v>
          </cell>
        </row>
        <row r="124">
          <cell r="C124">
            <v>9253125</v>
          </cell>
        </row>
        <row r="125">
          <cell r="C125">
            <v>9253128</v>
          </cell>
        </row>
        <row r="126">
          <cell r="C126">
            <v>9253130</v>
          </cell>
        </row>
        <row r="127">
          <cell r="C127">
            <v>9253131</v>
          </cell>
        </row>
        <row r="128">
          <cell r="C128">
            <v>9253132</v>
          </cell>
        </row>
        <row r="129">
          <cell r="C129">
            <v>9253133</v>
          </cell>
        </row>
        <row r="130">
          <cell r="C130">
            <v>9253134</v>
          </cell>
        </row>
        <row r="131">
          <cell r="C131">
            <v>9253136</v>
          </cell>
        </row>
        <row r="132">
          <cell r="C132">
            <v>9253139</v>
          </cell>
        </row>
        <row r="133">
          <cell r="C133">
            <v>9253140</v>
          </cell>
        </row>
        <row r="134">
          <cell r="C134">
            <v>9253141</v>
          </cell>
        </row>
        <row r="135">
          <cell r="C135">
            <v>9253151</v>
          </cell>
        </row>
        <row r="136">
          <cell r="C136">
            <v>9253152</v>
          </cell>
        </row>
        <row r="137">
          <cell r="C137">
            <v>9253154</v>
          </cell>
        </row>
        <row r="138">
          <cell r="C138">
            <v>9253156</v>
          </cell>
        </row>
        <row r="139">
          <cell r="C139">
            <v>9253163</v>
          </cell>
        </row>
        <row r="140">
          <cell r="C140">
            <v>9253167</v>
          </cell>
        </row>
        <row r="141">
          <cell r="C141">
            <v>9253168</v>
          </cell>
        </row>
        <row r="142">
          <cell r="C142">
            <v>9253169</v>
          </cell>
        </row>
        <row r="143">
          <cell r="C143">
            <v>9253170</v>
          </cell>
        </row>
        <row r="144">
          <cell r="C144">
            <v>9253171</v>
          </cell>
        </row>
        <row r="145">
          <cell r="C145">
            <v>9253313</v>
          </cell>
        </row>
        <row r="146">
          <cell r="C146">
            <v>9253314</v>
          </cell>
        </row>
        <row r="147">
          <cell r="C147">
            <v>9253321</v>
          </cell>
        </row>
        <row r="148">
          <cell r="C148">
            <v>9253322</v>
          </cell>
        </row>
        <row r="149">
          <cell r="C149">
            <v>9253325</v>
          </cell>
        </row>
        <row r="150">
          <cell r="C150">
            <v>9253337</v>
          </cell>
        </row>
        <row r="151">
          <cell r="C151">
            <v>9253339</v>
          </cell>
        </row>
        <row r="152">
          <cell r="C152">
            <v>9253340</v>
          </cell>
        </row>
        <row r="153">
          <cell r="C153">
            <v>9253350</v>
          </cell>
        </row>
        <row r="154">
          <cell r="C154">
            <v>9253359</v>
          </cell>
        </row>
        <row r="155">
          <cell r="C155">
            <v>9253361</v>
          </cell>
        </row>
        <row r="156">
          <cell r="C156">
            <v>9253364</v>
          </cell>
        </row>
        <row r="157">
          <cell r="C157">
            <v>9253366</v>
          </cell>
        </row>
        <row r="158">
          <cell r="C158">
            <v>9253505</v>
          </cell>
        </row>
        <row r="159">
          <cell r="C159">
            <v>9253507</v>
          </cell>
        </row>
        <row r="160">
          <cell r="C160">
            <v>9255207</v>
          </cell>
        </row>
        <row r="161">
          <cell r="C161">
            <v>9255216</v>
          </cell>
        </row>
        <row r="162">
          <cell r="C162">
            <v>9255217</v>
          </cell>
        </row>
        <row r="163">
          <cell r="C163">
            <v>9255218</v>
          </cell>
        </row>
        <row r="164">
          <cell r="C164">
            <v>9255219</v>
          </cell>
        </row>
        <row r="165">
          <cell r="C165">
            <v>9255222</v>
          </cell>
        </row>
        <row r="166">
          <cell r="C166">
            <v>9255225</v>
          </cell>
        </row>
        <row r="167">
          <cell r="C167">
            <v>9255228</v>
          </cell>
        </row>
        <row r="168">
          <cell r="C168">
            <v>9254027</v>
          </cell>
        </row>
        <row r="169">
          <cell r="C169">
            <v>9254065</v>
          </cell>
        </row>
        <row r="170">
          <cell r="C170">
            <v>9252000</v>
          </cell>
        </row>
        <row r="171">
          <cell r="C171">
            <v>9252002</v>
          </cell>
        </row>
        <row r="172">
          <cell r="C172">
            <v>9252004</v>
          </cell>
        </row>
        <row r="173">
          <cell r="C173">
            <v>9252005</v>
          </cell>
        </row>
        <row r="174">
          <cell r="C174">
            <v>9252006</v>
          </cell>
        </row>
        <row r="175">
          <cell r="C175">
            <v>9252007</v>
          </cell>
        </row>
        <row r="176">
          <cell r="C176">
            <v>9252008</v>
          </cell>
        </row>
        <row r="177">
          <cell r="C177">
            <v>9252009</v>
          </cell>
        </row>
        <row r="178">
          <cell r="C178">
            <v>9252010</v>
          </cell>
        </row>
        <row r="179">
          <cell r="C179">
            <v>9252012</v>
          </cell>
        </row>
        <row r="180">
          <cell r="C180">
            <v>9252014</v>
          </cell>
        </row>
        <row r="181">
          <cell r="C181">
            <v>9252015</v>
          </cell>
        </row>
        <row r="182">
          <cell r="C182">
            <v>9252016</v>
          </cell>
        </row>
        <row r="183">
          <cell r="C183">
            <v>9252018</v>
          </cell>
        </row>
        <row r="184">
          <cell r="C184">
            <v>9252020</v>
          </cell>
        </row>
        <row r="185">
          <cell r="C185">
            <v>9252021</v>
          </cell>
        </row>
        <row r="186">
          <cell r="C186">
            <v>9252023</v>
          </cell>
        </row>
        <row r="187">
          <cell r="C187">
            <v>9252024</v>
          </cell>
        </row>
        <row r="188">
          <cell r="C188">
            <v>9252035</v>
          </cell>
        </row>
        <row r="189">
          <cell r="C189">
            <v>9252036</v>
          </cell>
        </row>
        <row r="190">
          <cell r="C190">
            <v>9252040</v>
          </cell>
        </row>
        <row r="191">
          <cell r="C191">
            <v>9252042</v>
          </cell>
        </row>
        <row r="192">
          <cell r="C192">
            <v>9252043</v>
          </cell>
        </row>
        <row r="193">
          <cell r="C193">
            <v>9252045</v>
          </cell>
        </row>
        <row r="194">
          <cell r="C194">
            <v>9252047</v>
          </cell>
        </row>
        <row r="195">
          <cell r="C195">
            <v>9252048</v>
          </cell>
        </row>
        <row r="196">
          <cell r="C196">
            <v>9252049</v>
          </cell>
        </row>
        <row r="197">
          <cell r="C197">
            <v>9252057</v>
          </cell>
        </row>
        <row r="198">
          <cell r="C198">
            <v>9252058</v>
          </cell>
        </row>
        <row r="199">
          <cell r="C199">
            <v>9252061</v>
          </cell>
        </row>
        <row r="200">
          <cell r="C200">
            <v>9252063</v>
          </cell>
        </row>
        <row r="201">
          <cell r="C201">
            <v>9252064</v>
          </cell>
        </row>
        <row r="202">
          <cell r="C202">
            <v>9252066</v>
          </cell>
        </row>
        <row r="203">
          <cell r="C203">
            <v>9252069</v>
          </cell>
        </row>
        <row r="204">
          <cell r="C204">
            <v>9252072</v>
          </cell>
        </row>
        <row r="205">
          <cell r="C205">
            <v>9252073</v>
          </cell>
        </row>
        <row r="206">
          <cell r="C206">
            <v>9252074</v>
          </cell>
        </row>
        <row r="207">
          <cell r="C207">
            <v>9252075</v>
          </cell>
        </row>
        <row r="208">
          <cell r="C208">
            <v>9252077</v>
          </cell>
        </row>
        <row r="209">
          <cell r="C209">
            <v>9252078</v>
          </cell>
        </row>
        <row r="210">
          <cell r="C210">
            <v>9252079</v>
          </cell>
        </row>
        <row r="211">
          <cell r="C211">
            <v>9252080</v>
          </cell>
        </row>
        <row r="212">
          <cell r="C212">
            <v>9252086</v>
          </cell>
        </row>
        <row r="213">
          <cell r="C213">
            <v>9252088</v>
          </cell>
        </row>
        <row r="214">
          <cell r="C214">
            <v>9252093</v>
          </cell>
        </row>
        <row r="215">
          <cell r="C215">
            <v>9252095</v>
          </cell>
        </row>
        <row r="216">
          <cell r="C216">
            <v>9252099</v>
          </cell>
        </row>
        <row r="217">
          <cell r="C217">
            <v>9252105</v>
          </cell>
        </row>
        <row r="218">
          <cell r="C218">
            <v>9252116</v>
          </cell>
        </row>
        <row r="219">
          <cell r="C219">
            <v>9252122</v>
          </cell>
        </row>
        <row r="220">
          <cell r="C220">
            <v>9252136</v>
          </cell>
        </row>
        <row r="221">
          <cell r="C221">
            <v>9252137</v>
          </cell>
        </row>
        <row r="222">
          <cell r="C222">
            <v>9252152</v>
          </cell>
        </row>
        <row r="223">
          <cell r="C223">
            <v>9252157</v>
          </cell>
        </row>
        <row r="224">
          <cell r="C224">
            <v>9252161</v>
          </cell>
        </row>
        <row r="225">
          <cell r="C225">
            <v>9252168</v>
          </cell>
        </row>
        <row r="226">
          <cell r="C226">
            <v>9252170</v>
          </cell>
        </row>
        <row r="227">
          <cell r="C227">
            <v>9252171</v>
          </cell>
        </row>
        <row r="228">
          <cell r="C228">
            <v>9252175</v>
          </cell>
        </row>
        <row r="229">
          <cell r="C229">
            <v>9252180</v>
          </cell>
        </row>
        <row r="230">
          <cell r="C230">
            <v>9252183</v>
          </cell>
        </row>
        <row r="231">
          <cell r="C231">
            <v>9252190</v>
          </cell>
        </row>
        <row r="232">
          <cell r="C232">
            <v>9252191</v>
          </cell>
        </row>
        <row r="233">
          <cell r="C233">
            <v>9252193</v>
          </cell>
        </row>
        <row r="234">
          <cell r="C234">
            <v>9252202</v>
          </cell>
        </row>
        <row r="235">
          <cell r="C235">
            <v>9252207</v>
          </cell>
        </row>
        <row r="236">
          <cell r="C236">
            <v>9252208</v>
          </cell>
        </row>
        <row r="237">
          <cell r="C237">
            <v>9252234</v>
          </cell>
        </row>
        <row r="238">
          <cell r="C238">
            <v>9252237</v>
          </cell>
        </row>
        <row r="239">
          <cell r="C239">
            <v>9252239</v>
          </cell>
        </row>
        <row r="240">
          <cell r="C240">
            <v>9252240</v>
          </cell>
        </row>
        <row r="241">
          <cell r="C241">
            <v>9252241</v>
          </cell>
        </row>
        <row r="242">
          <cell r="C242">
            <v>9252244</v>
          </cell>
        </row>
        <row r="243">
          <cell r="C243">
            <v>9252247</v>
          </cell>
        </row>
        <row r="244">
          <cell r="C244">
            <v>9253009</v>
          </cell>
        </row>
        <row r="245">
          <cell r="C245">
            <v>9253022</v>
          </cell>
        </row>
        <row r="246">
          <cell r="C246">
            <v>9253036</v>
          </cell>
        </row>
        <row r="247">
          <cell r="C247">
            <v>9253040</v>
          </cell>
        </row>
        <row r="248">
          <cell r="C248">
            <v>9253044</v>
          </cell>
        </row>
        <row r="249">
          <cell r="C249">
            <v>9253077</v>
          </cell>
        </row>
        <row r="250">
          <cell r="C250">
            <v>9253085</v>
          </cell>
        </row>
        <row r="251">
          <cell r="C251">
            <v>9253091</v>
          </cell>
        </row>
        <row r="252">
          <cell r="C252">
            <v>9253097</v>
          </cell>
        </row>
        <row r="253">
          <cell r="C253">
            <v>9253119</v>
          </cell>
        </row>
        <row r="254">
          <cell r="C254">
            <v>9253146</v>
          </cell>
        </row>
        <row r="255">
          <cell r="C255">
            <v>9253158</v>
          </cell>
        </row>
        <row r="256">
          <cell r="C256">
            <v>9253166</v>
          </cell>
        </row>
        <row r="257">
          <cell r="C257">
            <v>9253308</v>
          </cell>
        </row>
        <row r="258">
          <cell r="C258">
            <v>9253310</v>
          </cell>
        </row>
        <row r="259">
          <cell r="C259">
            <v>9253311</v>
          </cell>
        </row>
        <row r="260">
          <cell r="C260">
            <v>9253317</v>
          </cell>
        </row>
        <row r="261">
          <cell r="C261">
            <v>9253319</v>
          </cell>
        </row>
        <row r="262">
          <cell r="C262">
            <v>9253330</v>
          </cell>
        </row>
        <row r="263">
          <cell r="C263">
            <v>9253331</v>
          </cell>
        </row>
        <row r="264">
          <cell r="C264">
            <v>9253332</v>
          </cell>
        </row>
        <row r="265">
          <cell r="C265">
            <v>9253342</v>
          </cell>
        </row>
        <row r="266">
          <cell r="C266">
            <v>9253343</v>
          </cell>
        </row>
        <row r="267">
          <cell r="C267">
            <v>9253346</v>
          </cell>
        </row>
        <row r="268">
          <cell r="C268">
            <v>9253347</v>
          </cell>
        </row>
        <row r="269">
          <cell r="C269">
            <v>9253353</v>
          </cell>
        </row>
        <row r="270">
          <cell r="C270">
            <v>9253354</v>
          </cell>
        </row>
        <row r="271">
          <cell r="C271">
            <v>9253506</v>
          </cell>
        </row>
        <row r="272">
          <cell r="C272">
            <v>9253510</v>
          </cell>
        </row>
        <row r="273">
          <cell r="C273">
            <v>9255202</v>
          </cell>
        </row>
        <row r="274">
          <cell r="C274">
            <v>9255203</v>
          </cell>
        </row>
        <row r="275">
          <cell r="C275">
            <v>9255205</v>
          </cell>
        </row>
        <row r="276">
          <cell r="C276">
            <v>9255206</v>
          </cell>
        </row>
        <row r="277">
          <cell r="C277">
            <v>9255208</v>
          </cell>
        </row>
        <row r="278">
          <cell r="C278">
            <v>9255209</v>
          </cell>
        </row>
        <row r="279">
          <cell r="C279">
            <v>9255211</v>
          </cell>
        </row>
        <row r="280">
          <cell r="C280">
            <v>9255212</v>
          </cell>
        </row>
        <row r="281">
          <cell r="C281">
            <v>9255214</v>
          </cell>
        </row>
        <row r="282">
          <cell r="C282">
            <v>9255221</v>
          </cell>
        </row>
        <row r="283">
          <cell r="C283">
            <v>9255223</v>
          </cell>
        </row>
        <row r="284">
          <cell r="C284">
            <v>9255224</v>
          </cell>
        </row>
        <row r="285">
          <cell r="C285">
            <v>9255226</v>
          </cell>
        </row>
        <row r="286">
          <cell r="C286">
            <v>9255227</v>
          </cell>
        </row>
        <row r="287">
          <cell r="C287">
            <v>9254000</v>
          </cell>
        </row>
        <row r="288">
          <cell r="C288">
            <v>9254001</v>
          </cell>
        </row>
        <row r="289">
          <cell r="C289">
            <v>9254002</v>
          </cell>
        </row>
        <row r="290">
          <cell r="C290">
            <v>9254004</v>
          </cell>
        </row>
        <row r="291">
          <cell r="C291">
            <v>9254005</v>
          </cell>
        </row>
        <row r="292">
          <cell r="C292">
            <v>9254008</v>
          </cell>
        </row>
        <row r="293">
          <cell r="C293">
            <v>9254010</v>
          </cell>
        </row>
        <row r="294">
          <cell r="C294">
            <v>9254011</v>
          </cell>
        </row>
        <row r="295">
          <cell r="C295">
            <v>9254013</v>
          </cell>
        </row>
        <row r="296">
          <cell r="C296">
            <v>9254017</v>
          </cell>
        </row>
        <row r="297">
          <cell r="C297">
            <v>9254018</v>
          </cell>
        </row>
        <row r="298">
          <cell r="C298">
            <v>9254019</v>
          </cell>
        </row>
        <row r="299">
          <cell r="C299">
            <v>9254022</v>
          </cell>
        </row>
        <row r="300">
          <cell r="C300">
            <v>9254035</v>
          </cell>
        </row>
        <row r="301">
          <cell r="C301">
            <v>9254039</v>
          </cell>
        </row>
        <row r="302">
          <cell r="C302">
            <v>9254041</v>
          </cell>
        </row>
        <row r="303">
          <cell r="C303">
            <v>9254043</v>
          </cell>
        </row>
        <row r="304">
          <cell r="C304">
            <v>9254044</v>
          </cell>
        </row>
        <row r="305">
          <cell r="C305">
            <v>9254048</v>
          </cell>
        </row>
        <row r="306">
          <cell r="C306">
            <v>9254049</v>
          </cell>
        </row>
        <row r="307">
          <cell r="C307">
            <v>9254050</v>
          </cell>
        </row>
        <row r="308">
          <cell r="C308">
            <v>9254052</v>
          </cell>
        </row>
        <row r="309">
          <cell r="C309">
            <v>9254053</v>
          </cell>
        </row>
        <row r="310">
          <cell r="C310">
            <v>9254057</v>
          </cell>
        </row>
        <row r="311">
          <cell r="C311">
            <v>9254067</v>
          </cell>
        </row>
        <row r="312">
          <cell r="C312">
            <v>9254072</v>
          </cell>
        </row>
        <row r="313">
          <cell r="C313">
            <v>9254501</v>
          </cell>
        </row>
        <row r="314">
          <cell r="C314">
            <v>9254514</v>
          </cell>
        </row>
        <row r="315">
          <cell r="C315">
            <v>9254516</v>
          </cell>
        </row>
        <row r="316">
          <cell r="C316">
            <v>9254603</v>
          </cell>
        </row>
        <row r="317">
          <cell r="C317">
            <v>9255400</v>
          </cell>
        </row>
        <row r="318">
          <cell r="C318">
            <v>9255401</v>
          </cell>
        </row>
        <row r="319">
          <cell r="C319">
            <v>9255402</v>
          </cell>
        </row>
        <row r="320">
          <cell r="C320">
            <v>9255403</v>
          </cell>
        </row>
        <row r="321">
          <cell r="C321">
            <v>9255405</v>
          </cell>
        </row>
        <row r="322">
          <cell r="C322">
            <v>9255406</v>
          </cell>
        </row>
        <row r="323">
          <cell r="C323">
            <v>9255407</v>
          </cell>
        </row>
        <row r="324">
          <cell r="C324">
            <v>9255408</v>
          </cell>
        </row>
        <row r="325">
          <cell r="C325">
            <v>9255411</v>
          </cell>
        </row>
        <row r="326">
          <cell r="C326">
            <v>9255412</v>
          </cell>
        </row>
        <row r="327">
          <cell r="C327">
            <v>9255413</v>
          </cell>
        </row>
        <row r="328">
          <cell r="C328">
            <v>9255415</v>
          </cell>
        </row>
        <row r="329">
          <cell r="C329">
            <v>9255418</v>
          </cell>
        </row>
        <row r="330">
          <cell r="C330">
            <v>9255420</v>
          </cell>
        </row>
        <row r="331">
          <cell r="C331">
            <v>9255421</v>
          </cell>
        </row>
        <row r="332">
          <cell r="C332">
            <v>9255424</v>
          </cell>
        </row>
        <row r="333">
          <cell r="C333">
            <v>9256906</v>
          </cell>
        </row>
        <row r="334">
          <cell r="C334">
            <v>9256907</v>
          </cell>
        </row>
        <row r="335">
          <cell r="C335">
            <v>9256909</v>
          </cell>
        </row>
        <row r="336">
          <cell r="C336">
            <v>9256910</v>
          </cell>
        </row>
        <row r="337">
          <cell r="C337">
            <v>9256911</v>
          </cell>
        </row>
        <row r="338">
          <cell r="C338">
            <v>9256905</v>
          </cell>
        </row>
        <row r="339">
          <cell r="C339">
            <v>9255215</v>
          </cell>
        </row>
        <row r="340">
          <cell r="C340" t="str">
            <v/>
          </cell>
        </row>
        <row r="341">
          <cell r="C341" t="str">
            <v/>
          </cell>
        </row>
        <row r="342">
          <cell r="C342" t="str">
            <v/>
          </cell>
        </row>
        <row r="343">
          <cell r="C343" t="str">
            <v/>
          </cell>
        </row>
        <row r="344">
          <cell r="C344" t="str">
            <v/>
          </cell>
        </row>
        <row r="345">
          <cell r="C345" t="str">
            <v/>
          </cell>
        </row>
        <row r="346">
          <cell r="C346" t="str">
            <v/>
          </cell>
        </row>
        <row r="347">
          <cell r="C347" t="str">
            <v/>
          </cell>
        </row>
        <row r="348">
          <cell r="C348" t="str">
            <v/>
          </cell>
        </row>
        <row r="349">
          <cell r="C349" t="str">
            <v/>
          </cell>
        </row>
        <row r="350">
          <cell r="C350" t="str">
            <v/>
          </cell>
        </row>
        <row r="351">
          <cell r="C351" t="str">
            <v/>
          </cell>
        </row>
        <row r="352">
          <cell r="C352" t="str">
            <v/>
          </cell>
        </row>
        <row r="353">
          <cell r="C353" t="str">
            <v/>
          </cell>
        </row>
        <row r="354">
          <cell r="C354" t="str">
            <v/>
          </cell>
        </row>
        <row r="355">
          <cell r="C355" t="str">
            <v/>
          </cell>
        </row>
        <row r="356">
          <cell r="C356" t="str">
            <v/>
          </cell>
        </row>
        <row r="357">
          <cell r="C357" t="str">
            <v/>
          </cell>
        </row>
        <row r="358">
          <cell r="C358" t="str">
            <v/>
          </cell>
        </row>
        <row r="359">
          <cell r="C359" t="str">
            <v/>
          </cell>
        </row>
        <row r="360">
          <cell r="C360" t="str">
            <v/>
          </cell>
        </row>
        <row r="361">
          <cell r="C361" t="str">
            <v/>
          </cell>
        </row>
        <row r="362">
          <cell r="C362" t="str">
            <v/>
          </cell>
        </row>
        <row r="363">
          <cell r="C363" t="str">
            <v/>
          </cell>
        </row>
        <row r="364">
          <cell r="C364" t="str">
            <v/>
          </cell>
        </row>
        <row r="365">
          <cell r="C365" t="str">
            <v/>
          </cell>
        </row>
        <row r="366">
          <cell r="C366" t="str">
            <v/>
          </cell>
        </row>
        <row r="367">
          <cell r="C367" t="str">
            <v/>
          </cell>
        </row>
        <row r="368">
          <cell r="C368" t="str">
            <v/>
          </cell>
        </row>
        <row r="369">
          <cell r="C369" t="str">
            <v/>
          </cell>
        </row>
        <row r="370">
          <cell r="C370" t="str">
            <v/>
          </cell>
        </row>
        <row r="371">
          <cell r="C371" t="str">
            <v/>
          </cell>
        </row>
        <row r="372">
          <cell r="C372" t="str">
            <v/>
          </cell>
        </row>
        <row r="373">
          <cell r="C373" t="str">
            <v/>
          </cell>
        </row>
        <row r="374">
          <cell r="C374" t="str">
            <v/>
          </cell>
        </row>
        <row r="375">
          <cell r="C375" t="str">
            <v/>
          </cell>
        </row>
        <row r="376">
          <cell r="C376" t="str">
            <v/>
          </cell>
        </row>
        <row r="377">
          <cell r="C377" t="str">
            <v/>
          </cell>
        </row>
        <row r="378">
          <cell r="C378" t="str">
            <v/>
          </cell>
        </row>
        <row r="379">
          <cell r="C379" t="str">
            <v/>
          </cell>
        </row>
        <row r="380">
          <cell r="C380" t="str">
            <v/>
          </cell>
        </row>
        <row r="381">
          <cell r="C381" t="str">
            <v/>
          </cell>
        </row>
        <row r="382">
          <cell r="C382" t="str">
            <v/>
          </cell>
        </row>
        <row r="383">
          <cell r="C383" t="str">
            <v/>
          </cell>
        </row>
        <row r="384">
          <cell r="C384" t="str">
            <v/>
          </cell>
        </row>
        <row r="385">
          <cell r="C385" t="str">
            <v/>
          </cell>
        </row>
        <row r="386">
          <cell r="C386" t="str">
            <v/>
          </cell>
        </row>
        <row r="387">
          <cell r="C387" t="str">
            <v/>
          </cell>
        </row>
        <row r="388">
          <cell r="C388" t="str">
            <v/>
          </cell>
        </row>
        <row r="389">
          <cell r="C389" t="str">
            <v/>
          </cell>
        </row>
        <row r="390">
          <cell r="C390" t="str">
            <v/>
          </cell>
        </row>
        <row r="391">
          <cell r="C391" t="str">
            <v/>
          </cell>
        </row>
        <row r="392">
          <cell r="C392" t="str">
            <v/>
          </cell>
        </row>
        <row r="393">
          <cell r="C393" t="str">
            <v/>
          </cell>
        </row>
        <row r="394">
          <cell r="C394" t="str">
            <v/>
          </cell>
        </row>
        <row r="395">
          <cell r="C395" t="str">
            <v/>
          </cell>
        </row>
        <row r="396">
          <cell r="C396" t="str">
            <v/>
          </cell>
        </row>
        <row r="397">
          <cell r="C397" t="str">
            <v/>
          </cell>
        </row>
        <row r="398">
          <cell r="C398" t="str">
            <v/>
          </cell>
        </row>
        <row r="399">
          <cell r="C399" t="str">
            <v/>
          </cell>
        </row>
        <row r="400">
          <cell r="C400" t="str">
            <v/>
          </cell>
        </row>
        <row r="401">
          <cell r="C401" t="str">
            <v/>
          </cell>
        </row>
        <row r="402">
          <cell r="C402" t="str">
            <v/>
          </cell>
        </row>
        <row r="403">
          <cell r="C403" t="str">
            <v/>
          </cell>
        </row>
        <row r="404">
          <cell r="C404" t="str">
            <v/>
          </cell>
        </row>
        <row r="405">
          <cell r="C405" t="str">
            <v/>
          </cell>
        </row>
        <row r="406">
          <cell r="C406" t="str">
            <v/>
          </cell>
        </row>
        <row r="407">
          <cell r="C407" t="str">
            <v/>
          </cell>
        </row>
        <row r="408">
          <cell r="C408" t="str">
            <v/>
          </cell>
        </row>
        <row r="409">
          <cell r="C409" t="str">
            <v/>
          </cell>
        </row>
        <row r="410">
          <cell r="C410" t="str">
            <v/>
          </cell>
        </row>
        <row r="411">
          <cell r="C411" t="str">
            <v/>
          </cell>
        </row>
        <row r="412">
          <cell r="C412" t="str">
            <v/>
          </cell>
        </row>
        <row r="413">
          <cell r="C413" t="str">
            <v/>
          </cell>
        </row>
        <row r="414">
          <cell r="C414" t="str">
            <v/>
          </cell>
        </row>
        <row r="415">
          <cell r="C415" t="str">
            <v/>
          </cell>
        </row>
        <row r="416">
          <cell r="C416" t="str">
            <v/>
          </cell>
        </row>
        <row r="417">
          <cell r="C417" t="str">
            <v/>
          </cell>
        </row>
        <row r="418">
          <cell r="C418" t="str">
            <v/>
          </cell>
        </row>
        <row r="419">
          <cell r="C419" t="str">
            <v/>
          </cell>
        </row>
        <row r="420">
          <cell r="C420" t="str">
            <v/>
          </cell>
        </row>
        <row r="421">
          <cell r="C421" t="str">
            <v/>
          </cell>
        </row>
        <row r="422">
          <cell r="C422" t="str">
            <v/>
          </cell>
        </row>
        <row r="423">
          <cell r="C423" t="str">
            <v/>
          </cell>
        </row>
        <row r="424">
          <cell r="C424" t="str">
            <v/>
          </cell>
        </row>
        <row r="425">
          <cell r="C425" t="str">
            <v/>
          </cell>
        </row>
        <row r="426">
          <cell r="C426" t="str">
            <v/>
          </cell>
        </row>
        <row r="427">
          <cell r="C427" t="str">
            <v/>
          </cell>
        </row>
        <row r="428">
          <cell r="C428" t="str">
            <v/>
          </cell>
        </row>
        <row r="429">
          <cell r="C429" t="str">
            <v/>
          </cell>
        </row>
        <row r="430">
          <cell r="C430" t="str">
            <v/>
          </cell>
        </row>
        <row r="431">
          <cell r="C431" t="str">
            <v/>
          </cell>
        </row>
        <row r="432">
          <cell r="C432" t="str">
            <v/>
          </cell>
        </row>
        <row r="433">
          <cell r="C433" t="str">
            <v/>
          </cell>
        </row>
        <row r="434">
          <cell r="C434" t="str">
            <v/>
          </cell>
        </row>
        <row r="435">
          <cell r="C435" t="str">
            <v/>
          </cell>
        </row>
        <row r="436">
          <cell r="C436" t="str">
            <v/>
          </cell>
        </row>
        <row r="437">
          <cell r="C437" t="str">
            <v/>
          </cell>
        </row>
        <row r="438">
          <cell r="C438" t="str">
            <v/>
          </cell>
        </row>
        <row r="439">
          <cell r="C439" t="str">
            <v/>
          </cell>
        </row>
        <row r="440">
          <cell r="C440" t="str">
            <v/>
          </cell>
        </row>
        <row r="441">
          <cell r="C441" t="str">
            <v/>
          </cell>
        </row>
        <row r="442">
          <cell r="C442" t="str">
            <v/>
          </cell>
        </row>
        <row r="443">
          <cell r="C443" t="str">
            <v/>
          </cell>
        </row>
        <row r="444">
          <cell r="C444" t="str">
            <v/>
          </cell>
        </row>
        <row r="445">
          <cell r="C445" t="str">
            <v/>
          </cell>
        </row>
        <row r="446">
          <cell r="C446" t="str">
            <v/>
          </cell>
        </row>
        <row r="447">
          <cell r="C447" t="str">
            <v/>
          </cell>
        </row>
        <row r="448">
          <cell r="C448" t="str">
            <v/>
          </cell>
        </row>
        <row r="449">
          <cell r="C449" t="str">
            <v/>
          </cell>
        </row>
        <row r="450">
          <cell r="C450" t="str">
            <v/>
          </cell>
        </row>
        <row r="451">
          <cell r="C451" t="str">
            <v/>
          </cell>
        </row>
        <row r="452">
          <cell r="C452" t="str">
            <v/>
          </cell>
        </row>
        <row r="453">
          <cell r="C453" t="str">
            <v/>
          </cell>
        </row>
        <row r="454">
          <cell r="C454" t="str">
            <v/>
          </cell>
        </row>
        <row r="455">
          <cell r="C455" t="str">
            <v/>
          </cell>
        </row>
        <row r="456">
          <cell r="C456" t="str">
            <v/>
          </cell>
        </row>
        <row r="457">
          <cell r="C457" t="str">
            <v/>
          </cell>
        </row>
        <row r="458">
          <cell r="C458" t="str">
            <v/>
          </cell>
        </row>
        <row r="459">
          <cell r="C459" t="str">
            <v/>
          </cell>
        </row>
        <row r="460">
          <cell r="C460" t="str">
            <v/>
          </cell>
        </row>
        <row r="461">
          <cell r="C461" t="str">
            <v/>
          </cell>
        </row>
        <row r="462">
          <cell r="C462" t="str">
            <v/>
          </cell>
        </row>
        <row r="463">
          <cell r="C463" t="str">
            <v/>
          </cell>
        </row>
        <row r="464">
          <cell r="C464" t="str">
            <v/>
          </cell>
        </row>
        <row r="465">
          <cell r="C465" t="str">
            <v/>
          </cell>
        </row>
        <row r="466">
          <cell r="C466" t="str">
            <v/>
          </cell>
        </row>
        <row r="467">
          <cell r="C467" t="str">
            <v/>
          </cell>
        </row>
        <row r="468">
          <cell r="C468" t="str">
            <v/>
          </cell>
        </row>
        <row r="469">
          <cell r="C469" t="str">
            <v/>
          </cell>
        </row>
        <row r="470">
          <cell r="C470" t="str">
            <v/>
          </cell>
        </row>
        <row r="471">
          <cell r="C471" t="str">
            <v/>
          </cell>
        </row>
        <row r="472">
          <cell r="C472" t="str">
            <v/>
          </cell>
        </row>
        <row r="473">
          <cell r="C473" t="str">
            <v/>
          </cell>
        </row>
        <row r="474">
          <cell r="C474" t="str">
            <v/>
          </cell>
        </row>
        <row r="475">
          <cell r="C475" t="str">
            <v/>
          </cell>
        </row>
        <row r="476">
          <cell r="C476" t="str">
            <v/>
          </cell>
        </row>
        <row r="477">
          <cell r="C477" t="str">
            <v/>
          </cell>
        </row>
        <row r="478">
          <cell r="C478" t="str">
            <v/>
          </cell>
        </row>
        <row r="479">
          <cell r="C479" t="str">
            <v/>
          </cell>
        </row>
        <row r="480">
          <cell r="C480" t="str">
            <v/>
          </cell>
        </row>
        <row r="481">
          <cell r="C481" t="str">
            <v/>
          </cell>
        </row>
        <row r="482">
          <cell r="C482" t="str">
            <v/>
          </cell>
        </row>
        <row r="483">
          <cell r="C483" t="str">
            <v/>
          </cell>
        </row>
        <row r="484">
          <cell r="C484" t="str">
            <v/>
          </cell>
        </row>
        <row r="485">
          <cell r="C485" t="str">
            <v/>
          </cell>
        </row>
        <row r="486">
          <cell r="C486" t="str">
            <v/>
          </cell>
        </row>
        <row r="487">
          <cell r="C487" t="str">
            <v/>
          </cell>
        </row>
        <row r="488">
          <cell r="C488" t="str">
            <v/>
          </cell>
        </row>
        <row r="489">
          <cell r="C489" t="str">
            <v/>
          </cell>
        </row>
        <row r="490">
          <cell r="C490" t="str">
            <v/>
          </cell>
        </row>
        <row r="491">
          <cell r="C491" t="str">
            <v/>
          </cell>
        </row>
        <row r="492">
          <cell r="C492" t="str">
            <v/>
          </cell>
        </row>
        <row r="493">
          <cell r="C493" t="str">
            <v/>
          </cell>
        </row>
        <row r="494">
          <cell r="C494" t="str">
            <v/>
          </cell>
        </row>
        <row r="495">
          <cell r="C495" t="str">
            <v/>
          </cell>
        </row>
        <row r="496">
          <cell r="C496" t="str">
            <v/>
          </cell>
        </row>
        <row r="497">
          <cell r="C497" t="str">
            <v/>
          </cell>
        </row>
        <row r="498">
          <cell r="C498" t="str">
            <v/>
          </cell>
        </row>
        <row r="499">
          <cell r="C499" t="str">
            <v/>
          </cell>
        </row>
        <row r="500">
          <cell r="C500" t="str">
            <v/>
          </cell>
        </row>
        <row r="501">
          <cell r="C501" t="str">
            <v/>
          </cell>
        </row>
        <row r="502">
          <cell r="C502" t="str">
            <v/>
          </cell>
        </row>
        <row r="503">
          <cell r="C503" t="str">
            <v/>
          </cell>
        </row>
        <row r="504">
          <cell r="C504" t="str">
            <v/>
          </cell>
        </row>
        <row r="505">
          <cell r="C505" t="str">
            <v/>
          </cell>
        </row>
        <row r="506">
          <cell r="C506" t="str">
            <v/>
          </cell>
        </row>
        <row r="507">
          <cell r="C507" t="str">
            <v/>
          </cell>
        </row>
        <row r="508">
          <cell r="C508" t="str">
            <v/>
          </cell>
        </row>
        <row r="509">
          <cell r="C509" t="str">
            <v/>
          </cell>
        </row>
        <row r="510">
          <cell r="C510" t="str">
            <v/>
          </cell>
        </row>
        <row r="511">
          <cell r="C511" t="str">
            <v/>
          </cell>
        </row>
        <row r="512">
          <cell r="C512" t="str">
            <v/>
          </cell>
        </row>
        <row r="513">
          <cell r="C513" t="str">
            <v/>
          </cell>
        </row>
        <row r="514">
          <cell r="C514" t="str">
            <v/>
          </cell>
        </row>
        <row r="515">
          <cell r="C515" t="str">
            <v/>
          </cell>
        </row>
        <row r="516">
          <cell r="C516" t="str">
            <v/>
          </cell>
        </row>
        <row r="517">
          <cell r="C517" t="str">
            <v/>
          </cell>
        </row>
        <row r="518">
          <cell r="C518" t="str">
            <v/>
          </cell>
        </row>
        <row r="519">
          <cell r="C519" t="str">
            <v/>
          </cell>
        </row>
        <row r="520">
          <cell r="C520" t="str">
            <v/>
          </cell>
        </row>
        <row r="521">
          <cell r="C521" t="str">
            <v/>
          </cell>
        </row>
        <row r="522">
          <cell r="C522" t="str">
            <v/>
          </cell>
        </row>
        <row r="523">
          <cell r="C523" t="str">
            <v/>
          </cell>
        </row>
        <row r="524">
          <cell r="C524" t="str">
            <v/>
          </cell>
        </row>
        <row r="525">
          <cell r="C525" t="str">
            <v/>
          </cell>
        </row>
        <row r="526">
          <cell r="C526" t="str">
            <v/>
          </cell>
        </row>
        <row r="527">
          <cell r="C527" t="str">
            <v/>
          </cell>
        </row>
        <row r="528">
          <cell r="C528" t="str">
            <v/>
          </cell>
        </row>
        <row r="529">
          <cell r="C529" t="str">
            <v/>
          </cell>
        </row>
        <row r="530">
          <cell r="C530" t="str">
            <v/>
          </cell>
        </row>
        <row r="531">
          <cell r="C531" t="str">
            <v/>
          </cell>
        </row>
        <row r="532">
          <cell r="C532" t="str">
            <v/>
          </cell>
        </row>
        <row r="533">
          <cell r="C533" t="str">
            <v/>
          </cell>
        </row>
        <row r="534">
          <cell r="C534" t="str">
            <v/>
          </cell>
        </row>
        <row r="535">
          <cell r="C535" t="str">
            <v/>
          </cell>
        </row>
        <row r="536">
          <cell r="C536" t="str">
            <v/>
          </cell>
        </row>
        <row r="537">
          <cell r="C537" t="str">
            <v/>
          </cell>
        </row>
        <row r="538">
          <cell r="C538" t="str">
            <v/>
          </cell>
        </row>
        <row r="539">
          <cell r="C539" t="str">
            <v/>
          </cell>
        </row>
        <row r="540">
          <cell r="C540" t="str">
            <v/>
          </cell>
        </row>
        <row r="541">
          <cell r="C541" t="str">
            <v/>
          </cell>
        </row>
        <row r="542">
          <cell r="C542" t="str">
            <v/>
          </cell>
        </row>
        <row r="543">
          <cell r="C543" t="str">
            <v/>
          </cell>
        </row>
        <row r="544">
          <cell r="C544" t="str">
            <v/>
          </cell>
        </row>
        <row r="545">
          <cell r="C545" t="str">
            <v/>
          </cell>
        </row>
        <row r="546">
          <cell r="C546" t="str">
            <v/>
          </cell>
        </row>
        <row r="547">
          <cell r="C547" t="str">
            <v/>
          </cell>
        </row>
        <row r="548">
          <cell r="C548" t="str">
            <v/>
          </cell>
        </row>
        <row r="549">
          <cell r="C549" t="str">
            <v/>
          </cell>
        </row>
        <row r="550">
          <cell r="C550" t="str">
            <v/>
          </cell>
        </row>
        <row r="551">
          <cell r="C551" t="str">
            <v/>
          </cell>
        </row>
        <row r="552">
          <cell r="C552" t="str">
            <v/>
          </cell>
        </row>
        <row r="553">
          <cell r="C553" t="str">
            <v/>
          </cell>
        </row>
        <row r="554">
          <cell r="C554" t="str">
            <v/>
          </cell>
        </row>
        <row r="555">
          <cell r="C555" t="str">
            <v/>
          </cell>
        </row>
        <row r="556">
          <cell r="C556" t="str">
            <v/>
          </cell>
        </row>
        <row r="557">
          <cell r="C557" t="str">
            <v/>
          </cell>
        </row>
        <row r="558">
          <cell r="C558" t="str">
            <v/>
          </cell>
        </row>
        <row r="559">
          <cell r="C559" t="str">
            <v/>
          </cell>
        </row>
        <row r="560">
          <cell r="C560" t="str">
            <v/>
          </cell>
        </row>
        <row r="561">
          <cell r="C561" t="str">
            <v/>
          </cell>
        </row>
        <row r="562">
          <cell r="C562" t="str">
            <v/>
          </cell>
        </row>
        <row r="563">
          <cell r="C563" t="str">
            <v/>
          </cell>
        </row>
        <row r="564">
          <cell r="C564" t="str">
            <v/>
          </cell>
        </row>
        <row r="565">
          <cell r="C565" t="str">
            <v/>
          </cell>
        </row>
        <row r="566">
          <cell r="C566" t="str">
            <v/>
          </cell>
        </row>
        <row r="567">
          <cell r="C567" t="str">
            <v/>
          </cell>
        </row>
        <row r="568">
          <cell r="C568" t="str">
            <v/>
          </cell>
        </row>
        <row r="569">
          <cell r="C569" t="str">
            <v/>
          </cell>
        </row>
        <row r="570">
          <cell r="C570" t="str">
            <v/>
          </cell>
        </row>
        <row r="571">
          <cell r="C571" t="str">
            <v/>
          </cell>
        </row>
        <row r="572">
          <cell r="C572" t="str">
            <v/>
          </cell>
        </row>
        <row r="573">
          <cell r="C573" t="str">
            <v/>
          </cell>
        </row>
        <row r="574">
          <cell r="C574" t="str">
            <v/>
          </cell>
        </row>
        <row r="575">
          <cell r="C575" t="str">
            <v/>
          </cell>
        </row>
        <row r="576">
          <cell r="C576" t="str">
            <v/>
          </cell>
        </row>
        <row r="577">
          <cell r="C577" t="str">
            <v/>
          </cell>
        </row>
        <row r="578">
          <cell r="C578" t="str">
            <v/>
          </cell>
        </row>
        <row r="579">
          <cell r="C579" t="str">
            <v/>
          </cell>
        </row>
        <row r="580">
          <cell r="C580" t="str">
            <v/>
          </cell>
        </row>
        <row r="581">
          <cell r="C581" t="str">
            <v/>
          </cell>
        </row>
        <row r="582">
          <cell r="C582" t="str">
            <v/>
          </cell>
        </row>
        <row r="583">
          <cell r="C583" t="str">
            <v/>
          </cell>
        </row>
        <row r="584">
          <cell r="C584" t="str">
            <v/>
          </cell>
        </row>
        <row r="585">
          <cell r="C585" t="str">
            <v/>
          </cell>
        </row>
        <row r="586">
          <cell r="C586" t="str">
            <v/>
          </cell>
        </row>
        <row r="587">
          <cell r="C587" t="str">
            <v/>
          </cell>
        </row>
        <row r="588">
          <cell r="C588" t="str">
            <v/>
          </cell>
        </row>
        <row r="589">
          <cell r="C589" t="str">
            <v/>
          </cell>
        </row>
        <row r="590">
          <cell r="C590" t="str">
            <v/>
          </cell>
        </row>
        <row r="591">
          <cell r="C591" t="str">
            <v/>
          </cell>
        </row>
        <row r="592">
          <cell r="C592" t="str">
            <v/>
          </cell>
        </row>
        <row r="593">
          <cell r="C593" t="str">
            <v/>
          </cell>
        </row>
        <row r="594">
          <cell r="C594" t="str">
            <v/>
          </cell>
        </row>
        <row r="595">
          <cell r="C595" t="str">
            <v/>
          </cell>
        </row>
        <row r="596">
          <cell r="C596" t="str">
            <v/>
          </cell>
        </row>
        <row r="597">
          <cell r="C597" t="str">
            <v/>
          </cell>
        </row>
        <row r="598">
          <cell r="C598" t="str">
            <v/>
          </cell>
        </row>
        <row r="599">
          <cell r="C599" t="str">
            <v/>
          </cell>
        </row>
        <row r="600">
          <cell r="C600" t="str">
            <v/>
          </cell>
        </row>
        <row r="601">
          <cell r="C601" t="str">
            <v/>
          </cell>
        </row>
        <row r="602">
          <cell r="C602" t="str">
            <v/>
          </cell>
        </row>
        <row r="603">
          <cell r="C603" t="str">
            <v/>
          </cell>
        </row>
        <row r="604">
          <cell r="C604" t="str">
            <v/>
          </cell>
        </row>
        <row r="605">
          <cell r="C605" t="str">
            <v/>
          </cell>
        </row>
        <row r="606">
          <cell r="C606" t="str">
            <v/>
          </cell>
        </row>
        <row r="607">
          <cell r="C607" t="str">
            <v/>
          </cell>
        </row>
        <row r="608">
          <cell r="C608" t="str">
            <v/>
          </cell>
        </row>
        <row r="609">
          <cell r="C609" t="str">
            <v/>
          </cell>
        </row>
        <row r="610">
          <cell r="C610" t="str">
            <v/>
          </cell>
        </row>
        <row r="611">
          <cell r="C611" t="str">
            <v/>
          </cell>
        </row>
        <row r="612">
          <cell r="C612" t="str">
            <v/>
          </cell>
        </row>
        <row r="613">
          <cell r="C613" t="str">
            <v/>
          </cell>
        </row>
        <row r="614">
          <cell r="C614" t="str">
            <v/>
          </cell>
        </row>
        <row r="615">
          <cell r="C615" t="str">
            <v/>
          </cell>
        </row>
        <row r="616">
          <cell r="C616" t="str">
            <v/>
          </cell>
        </row>
        <row r="617">
          <cell r="C617" t="str">
            <v/>
          </cell>
        </row>
        <row r="618">
          <cell r="C618" t="str">
            <v/>
          </cell>
        </row>
        <row r="619">
          <cell r="C619" t="str">
            <v/>
          </cell>
        </row>
        <row r="620">
          <cell r="C620" t="str">
            <v/>
          </cell>
        </row>
        <row r="621">
          <cell r="C621" t="str">
            <v/>
          </cell>
        </row>
        <row r="622">
          <cell r="C622" t="str">
            <v/>
          </cell>
        </row>
        <row r="623">
          <cell r="C623" t="str">
            <v/>
          </cell>
        </row>
        <row r="624">
          <cell r="C624" t="str">
            <v/>
          </cell>
        </row>
        <row r="625">
          <cell r="C625" t="str">
            <v/>
          </cell>
        </row>
        <row r="626">
          <cell r="C626" t="str">
            <v/>
          </cell>
        </row>
        <row r="627">
          <cell r="C627" t="str">
            <v/>
          </cell>
        </row>
        <row r="628">
          <cell r="C628" t="str">
            <v/>
          </cell>
        </row>
        <row r="629">
          <cell r="C629" t="str">
            <v/>
          </cell>
        </row>
        <row r="630">
          <cell r="C630" t="str">
            <v/>
          </cell>
        </row>
        <row r="631">
          <cell r="C631" t="str">
            <v/>
          </cell>
        </row>
        <row r="632">
          <cell r="C632" t="str">
            <v/>
          </cell>
        </row>
        <row r="633">
          <cell r="C633" t="str">
            <v/>
          </cell>
        </row>
        <row r="634">
          <cell r="C634" t="str">
            <v/>
          </cell>
        </row>
        <row r="635">
          <cell r="C635" t="str">
            <v/>
          </cell>
        </row>
        <row r="636">
          <cell r="C636" t="str">
            <v/>
          </cell>
        </row>
        <row r="637">
          <cell r="C637" t="str">
            <v/>
          </cell>
        </row>
        <row r="638">
          <cell r="C638" t="str">
            <v/>
          </cell>
        </row>
        <row r="639">
          <cell r="C639" t="str">
            <v/>
          </cell>
        </row>
        <row r="640">
          <cell r="C640" t="str">
            <v/>
          </cell>
        </row>
        <row r="641">
          <cell r="C641" t="str">
            <v/>
          </cell>
        </row>
        <row r="642">
          <cell r="C642" t="str">
            <v/>
          </cell>
        </row>
        <row r="643">
          <cell r="C643" t="str">
            <v/>
          </cell>
        </row>
        <row r="644">
          <cell r="C644" t="str">
            <v/>
          </cell>
        </row>
        <row r="645">
          <cell r="C645" t="str">
            <v/>
          </cell>
        </row>
        <row r="646">
          <cell r="C646" t="str">
            <v/>
          </cell>
        </row>
        <row r="647">
          <cell r="C647" t="str">
            <v/>
          </cell>
        </row>
        <row r="648">
          <cell r="C648" t="str">
            <v/>
          </cell>
        </row>
        <row r="649">
          <cell r="C649" t="str">
            <v/>
          </cell>
        </row>
        <row r="650">
          <cell r="C650" t="str">
            <v/>
          </cell>
        </row>
        <row r="651">
          <cell r="C651" t="str">
            <v/>
          </cell>
        </row>
        <row r="652">
          <cell r="C652" t="str">
            <v/>
          </cell>
        </row>
        <row r="653">
          <cell r="C653" t="str">
            <v/>
          </cell>
        </row>
        <row r="654">
          <cell r="C654" t="str">
            <v/>
          </cell>
        </row>
        <row r="655">
          <cell r="C655" t="str">
            <v/>
          </cell>
        </row>
        <row r="656">
          <cell r="C656" t="str">
            <v/>
          </cell>
        </row>
        <row r="657">
          <cell r="C657" t="str">
            <v/>
          </cell>
        </row>
        <row r="658">
          <cell r="C658" t="str">
            <v/>
          </cell>
        </row>
        <row r="659">
          <cell r="C659" t="str">
            <v/>
          </cell>
        </row>
        <row r="660">
          <cell r="C660" t="str">
            <v/>
          </cell>
        </row>
        <row r="661">
          <cell r="C661" t="str">
            <v/>
          </cell>
        </row>
      </sheetData>
      <sheetData sheetId="34"/>
      <sheetData sheetId="35"/>
      <sheetData sheetId="36"/>
      <sheetData sheetId="37"/>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E7763-4025-44A6-A069-30F3A5BBCD30}">
  <sheetPr>
    <pageSetUpPr fitToPage="1"/>
  </sheetPr>
  <dimension ref="A10:L24"/>
  <sheetViews>
    <sheetView tabSelected="1" workbookViewId="0">
      <selection activeCell="A18" sqref="A18"/>
    </sheetView>
  </sheetViews>
  <sheetFormatPr defaultRowHeight="12.75" x14ac:dyDescent="0.2"/>
  <cols>
    <col min="1" max="1" width="14.140625" customWidth="1"/>
    <col min="3" max="3" width="16.42578125" customWidth="1"/>
    <col min="4" max="4" width="18.7109375" customWidth="1"/>
    <col min="5" max="5" width="15.140625" customWidth="1"/>
    <col min="6" max="6" width="14.28515625" customWidth="1"/>
  </cols>
  <sheetData>
    <row r="10" spans="1:1" ht="15.75" x14ac:dyDescent="0.25">
      <c r="A10" s="7" t="s">
        <v>185</v>
      </c>
    </row>
    <row r="11" spans="1:1" ht="15.75" x14ac:dyDescent="0.25">
      <c r="A11" s="7" t="s">
        <v>587</v>
      </c>
    </row>
    <row r="12" spans="1:1" ht="15.75" x14ac:dyDescent="0.25">
      <c r="A12" s="7" t="s">
        <v>588</v>
      </c>
    </row>
    <row r="13" spans="1:1" ht="15.75" x14ac:dyDescent="0.25">
      <c r="A13" s="7" t="s">
        <v>589</v>
      </c>
    </row>
    <row r="14" spans="1:1" ht="15.75" x14ac:dyDescent="0.25">
      <c r="A14" s="7"/>
    </row>
    <row r="15" spans="1:1" ht="15.75" x14ac:dyDescent="0.25">
      <c r="A15" s="9" t="s">
        <v>590</v>
      </c>
    </row>
    <row r="16" spans="1:1" ht="13.5" thickBot="1" x14ac:dyDescent="0.25"/>
    <row r="17" spans="1:12" ht="24" thickBot="1" x14ac:dyDescent="0.25">
      <c r="A17" s="2">
        <v>9252084</v>
      </c>
      <c r="B17" s="33" t="str">
        <f>IF(A17="","",INDEX(Schools!C:C,MATCH(A17,Schools!B:B,0)))</f>
        <v>South View Community Primary School</v>
      </c>
      <c r="C17" s="34"/>
      <c r="D17" s="34"/>
      <c r="E17" s="34"/>
      <c r="F17" s="34"/>
      <c r="G17" s="34"/>
      <c r="H17" s="34"/>
    </row>
    <row r="19" spans="1:12" x14ac:dyDescent="0.2">
      <c r="C19">
        <v>1</v>
      </c>
      <c r="D19">
        <v>2</v>
      </c>
      <c r="E19">
        <v>3</v>
      </c>
      <c r="F19">
        <v>4</v>
      </c>
    </row>
    <row r="20" spans="1:12" ht="73.5" customHeight="1" x14ac:dyDescent="0.2">
      <c r="C20" s="3" t="s">
        <v>184</v>
      </c>
      <c r="D20" s="3" t="s">
        <v>585</v>
      </c>
      <c r="E20" s="3" t="s">
        <v>586</v>
      </c>
      <c r="F20" s="3" t="s">
        <v>0</v>
      </c>
    </row>
    <row r="21" spans="1:12" ht="18.75" x14ac:dyDescent="0.3">
      <c r="C21" s="4">
        <f>-VLOOKUP($A$17,Summary!$B$2:$L$170,5,FALSE)</f>
        <v>-6145</v>
      </c>
      <c r="D21" s="4">
        <f>VLOOKUP($A$17,Summary!$B$2:$L$170,4,FALSE)</f>
        <v>-8129</v>
      </c>
      <c r="E21" s="4">
        <f>VLOOKUP($A$17,Summary!$B$2:$O$170,10,FALSE)+VLOOKUP($A$17,Summary!$B$2:$O$169,12,FALSE)</f>
        <v>14273.91</v>
      </c>
      <c r="F21" s="5">
        <f>VLOOKUP($A$17,Summary!$B$2:$O$170,14,FALSE)</f>
        <v>-9.0000000000145519E-2</v>
      </c>
    </row>
    <row r="23" spans="1:12" ht="15.75" x14ac:dyDescent="0.25">
      <c r="G23" s="8" t="s">
        <v>1</v>
      </c>
      <c r="H23" s="6"/>
      <c r="I23" s="6"/>
      <c r="J23" s="6"/>
      <c r="K23" s="6"/>
      <c r="L23" s="6"/>
    </row>
    <row r="24" spans="1:12" ht="15.75" x14ac:dyDescent="0.25">
      <c r="G24" s="8" t="s">
        <v>2</v>
      </c>
      <c r="H24" s="6"/>
      <c r="I24" s="6"/>
      <c r="J24" s="6"/>
      <c r="K24" s="6"/>
      <c r="L24" s="6"/>
    </row>
  </sheetData>
  <sheetProtection algorithmName="SHA-512" hashValue="R2+24dLMdday8dCG7s+0EPMIDWsQboIMUl4ATYqOx9twwn9bg6U2Dv+crF7Shiq2qVeOCQtrrCMJecQ/OxERNw==" saltValue="gcga74fnr46xfbKwkT/mhQ==" spinCount="100000" sheet="1" objects="1" scenarios="1"/>
  <protectedRanges>
    <protectedRange sqref="A17" name="DfE"/>
  </protectedRanges>
  <mergeCells count="1">
    <mergeCell ref="B17:H17"/>
  </mergeCells>
  <dataValidations count="1">
    <dataValidation type="list" allowBlank="1" showInputMessage="1" showErrorMessage="1" sqref="A17" xr:uid="{D977E499-14FB-496D-8AD8-3E97C3669807}">
      <formula1>School_list</formula1>
    </dataValidation>
  </dataValidations>
  <pageMargins left="0.25" right="0.25" top="0.75" bottom="0.75" header="0.3" footer="0.3"/>
  <pageSetup paperSize="9" scale="77" orientation="landscape" r:id="rId1"/>
  <headerFooter>
    <oddHeader>&amp;F</oddHead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8640A-4C4F-456F-836A-C7A189C7551B}">
  <dimension ref="A1:AB256"/>
  <sheetViews>
    <sheetView workbookViewId="0">
      <pane ySplit="1" topLeftCell="A34" activePane="bottomLeft" state="frozen"/>
      <selection pane="bottomLeft" activeCell="O2" sqref="O2"/>
    </sheetView>
  </sheetViews>
  <sheetFormatPr defaultColWidth="8.85546875" defaultRowHeight="15" x14ac:dyDescent="0.25"/>
  <cols>
    <col min="1" max="2" width="8.85546875" style="10"/>
    <col min="3" max="3" width="7.28515625" style="10" bestFit="1" customWidth="1"/>
    <col min="4" max="4" width="58.5703125" style="10" bestFit="1" customWidth="1"/>
    <col min="5" max="5" width="10.28515625" style="10" bestFit="1" customWidth="1"/>
    <col min="6" max="6" width="12.28515625" style="10" bestFit="1" customWidth="1"/>
    <col min="7" max="7" width="12" style="10" bestFit="1" customWidth="1"/>
    <col min="8" max="8" width="14.28515625" style="11" customWidth="1"/>
    <col min="9" max="9" width="15" style="11" bestFit="1" customWidth="1"/>
    <col min="10" max="10" width="16.140625" style="10" customWidth="1"/>
    <col min="11" max="11" width="11.7109375" style="11" customWidth="1"/>
    <col min="12" max="12" width="8.85546875" style="10"/>
    <col min="13" max="13" width="11.42578125" style="10" customWidth="1"/>
    <col min="14" max="14" width="2.7109375" style="10" customWidth="1"/>
    <col min="15" max="15" width="13.7109375" style="11" customWidth="1"/>
    <col min="16" max="16" width="8.85546875" style="10" customWidth="1"/>
    <col min="17" max="17" width="14.28515625" style="10" customWidth="1"/>
    <col min="18" max="18" width="8.85546875" style="10"/>
    <col min="19" max="19" width="14.42578125" style="10" customWidth="1"/>
    <col min="20" max="20" width="13.7109375" style="10" customWidth="1"/>
    <col min="21" max="21" width="13.5703125" style="10" customWidth="1"/>
    <col min="22" max="23" width="8.85546875" style="10"/>
    <col min="24" max="24" width="39.5703125" style="10" customWidth="1"/>
    <col min="25" max="16384" width="8.85546875" style="10"/>
  </cols>
  <sheetData>
    <row r="1" spans="1:28" ht="51.75" x14ac:dyDescent="0.25">
      <c r="A1"/>
      <c r="B1"/>
      <c r="C1" s="31" t="s">
        <v>3</v>
      </c>
      <c r="D1" s="31" t="s">
        <v>4</v>
      </c>
      <c r="E1" s="32" t="s">
        <v>576</v>
      </c>
      <c r="F1" s="32" t="s">
        <v>186</v>
      </c>
      <c r="G1" s="32" t="s">
        <v>187</v>
      </c>
      <c r="H1" s="32" t="s">
        <v>577</v>
      </c>
      <c r="I1" s="32" t="s">
        <v>578</v>
      </c>
      <c r="J1" s="19"/>
      <c r="K1" s="32" t="s">
        <v>579</v>
      </c>
      <c r="L1" s="32"/>
      <c r="M1" s="32" t="s">
        <v>580</v>
      </c>
      <c r="N1" s="19"/>
      <c r="O1" s="32" t="s">
        <v>581</v>
      </c>
      <c r="P1" s="19"/>
      <c r="Q1" s="32" t="s">
        <v>582</v>
      </c>
      <c r="R1" s="19"/>
      <c r="S1" s="32" t="s">
        <v>583</v>
      </c>
      <c r="T1" s="19"/>
      <c r="U1" s="32" t="s">
        <v>584</v>
      </c>
      <c r="V1" s="19"/>
      <c r="W1" s="32" t="s">
        <v>5</v>
      </c>
      <c r="X1" s="32" t="s">
        <v>591</v>
      </c>
      <c r="Y1"/>
      <c r="Z1"/>
      <c r="AA1"/>
      <c r="AB1"/>
    </row>
    <row r="2" spans="1:28" ht="64.5" x14ac:dyDescent="0.25">
      <c r="B2" s="10">
        <f>VLOOKUP(C2,Schools!$A$2:$C$175,2,FALSE)</f>
        <v>9252142</v>
      </c>
      <c r="C2" t="s">
        <v>190</v>
      </c>
      <c r="D2" t="s">
        <v>191</v>
      </c>
      <c r="E2" s="15">
        <v>1597.91</v>
      </c>
      <c r="F2" s="15">
        <v>4618</v>
      </c>
      <c r="G2" s="15">
        <f>-F2+E2</f>
        <v>-3020.09</v>
      </c>
      <c r="H2" s="16">
        <f t="shared" ref="H2:H65" si="0">IF(G2&lt;0,G2,0)</f>
        <v>-3020.09</v>
      </c>
      <c r="I2" s="16">
        <f>IF(G2&gt;0,G2,0)</f>
        <v>0</v>
      </c>
      <c r="J2"/>
      <c r="K2" s="16">
        <v>5098.9600000000009</v>
      </c>
      <c r="L2" s="16"/>
      <c r="M2" s="16">
        <v>206.82</v>
      </c>
      <c r="N2"/>
      <c r="O2" s="16">
        <f>G2+K2+M2</f>
        <v>2285.690000000001</v>
      </c>
      <c r="P2"/>
      <c r="Q2" s="16">
        <f>I2+O2</f>
        <v>2285.690000000001</v>
      </c>
      <c r="R2"/>
      <c r="S2" s="17">
        <f>IF(O2&gt;=0,O2,0)</f>
        <v>2285.690000000001</v>
      </c>
      <c r="T2"/>
      <c r="U2" s="17">
        <f>IF(O2&lt;=0,O2,0)</f>
        <v>0</v>
      </c>
      <c r="V2"/>
      <c r="W2" s="18" t="s">
        <v>188</v>
      </c>
      <c r="X2" s="19" t="s">
        <v>192</v>
      </c>
      <c r="Y2" t="s">
        <v>193</v>
      </c>
      <c r="Z2"/>
      <c r="AA2"/>
      <c r="AB2"/>
    </row>
    <row r="3" spans="1:28" ht="16.5" x14ac:dyDescent="0.25">
      <c r="B3" s="10">
        <f>VLOOKUP(C3,Schools!$A$2:$C$175,2,FALSE)</f>
        <v>9253000</v>
      </c>
      <c r="C3" t="s">
        <v>194</v>
      </c>
      <c r="D3" t="s">
        <v>195</v>
      </c>
      <c r="E3" s="15">
        <v>411</v>
      </c>
      <c r="F3" s="15">
        <v>1583</v>
      </c>
      <c r="G3" s="15">
        <f>-F3+E3</f>
        <v>-1172</v>
      </c>
      <c r="H3" s="16">
        <f t="shared" si="0"/>
        <v>-1172</v>
      </c>
      <c r="I3" s="16">
        <f t="shared" ref="I3:I66" si="1">IF(G3&gt;0,G3,0)</f>
        <v>0</v>
      </c>
      <c r="J3"/>
      <c r="K3" s="16">
        <v>1604.5000000000005</v>
      </c>
      <c r="L3" s="16"/>
      <c r="M3" s="16">
        <v>0</v>
      </c>
      <c r="N3"/>
      <c r="O3" s="16">
        <f t="shared" ref="O3:O66" si="2">G3+K3+M3</f>
        <v>432.50000000000045</v>
      </c>
      <c r="P3"/>
      <c r="Q3" s="16">
        <f>I3+O3</f>
        <v>432.50000000000045</v>
      </c>
      <c r="R3"/>
      <c r="S3" s="17">
        <f t="shared" ref="S3:S66" si="3">IF(O3&gt;=0,O3,0)</f>
        <v>432.50000000000045</v>
      </c>
      <c r="T3"/>
      <c r="U3" s="17">
        <f t="shared" ref="U3:U66" si="4">IF(O3&lt;=0,O3,0)</f>
        <v>0</v>
      </c>
      <c r="V3"/>
      <c r="W3" s="18" t="s">
        <v>188</v>
      </c>
      <c r="X3" s="19"/>
      <c r="Y3"/>
      <c r="Z3"/>
      <c r="AA3"/>
      <c r="AB3"/>
    </row>
    <row r="4" spans="1:28" ht="51.75" x14ac:dyDescent="0.25">
      <c r="B4" s="10">
        <f>VLOOKUP(C4,Schools!$A$2:$C$175,2,FALSE)</f>
        <v>9253001</v>
      </c>
      <c r="C4" s="20" t="s">
        <v>196</v>
      </c>
      <c r="D4" s="20" t="s">
        <v>197</v>
      </c>
      <c r="E4" s="21">
        <v>-6849</v>
      </c>
      <c r="F4" s="21">
        <v>1169</v>
      </c>
      <c r="G4" s="21">
        <f>-F4+E4</f>
        <v>-8018</v>
      </c>
      <c r="H4" s="22">
        <f t="shared" si="0"/>
        <v>-8018</v>
      </c>
      <c r="I4" s="22">
        <f t="shared" si="1"/>
        <v>0</v>
      </c>
      <c r="J4" s="20" t="s">
        <v>198</v>
      </c>
      <c r="K4" s="22">
        <v>8496.48</v>
      </c>
      <c r="L4" s="22"/>
      <c r="M4" s="22">
        <v>0</v>
      </c>
      <c r="N4" s="20"/>
      <c r="O4" s="22">
        <f t="shared" si="2"/>
        <v>478.47999999999956</v>
      </c>
      <c r="P4" s="20"/>
      <c r="Q4" s="20"/>
      <c r="R4" s="20"/>
      <c r="S4" s="23">
        <f t="shared" si="3"/>
        <v>478.47999999999956</v>
      </c>
      <c r="T4" s="20"/>
      <c r="U4" s="23">
        <f t="shared" si="4"/>
        <v>0</v>
      </c>
      <c r="V4"/>
      <c r="W4" s="18"/>
      <c r="X4" s="19" t="s">
        <v>199</v>
      </c>
      <c r="Y4" s="24" t="s">
        <v>200</v>
      </c>
      <c r="Z4"/>
      <c r="AA4"/>
      <c r="AB4"/>
    </row>
    <row r="5" spans="1:28" ht="26.25" x14ac:dyDescent="0.25">
      <c r="B5" s="10">
        <f>VLOOKUP(C5,Schools!$A$2:$C$175,2,FALSE)</f>
        <v>9253154</v>
      </c>
      <c r="C5" t="s">
        <v>201</v>
      </c>
      <c r="D5" t="s">
        <v>202</v>
      </c>
      <c r="E5" s="15">
        <v>-1295</v>
      </c>
      <c r="F5" s="15">
        <v>-6463</v>
      </c>
      <c r="G5" s="15">
        <f t="shared" ref="G5:G24" si="5">-F5+E5</f>
        <v>5168</v>
      </c>
      <c r="H5" s="16">
        <f t="shared" si="0"/>
        <v>0</v>
      </c>
      <c r="I5" s="16">
        <f t="shared" si="1"/>
        <v>5168</v>
      </c>
      <c r="J5"/>
      <c r="K5" s="16">
        <v>0</v>
      </c>
      <c r="L5" s="16"/>
      <c r="M5" s="16">
        <v>0</v>
      </c>
      <c r="N5"/>
      <c r="O5" s="16">
        <f t="shared" si="2"/>
        <v>5168</v>
      </c>
      <c r="P5"/>
      <c r="Q5" s="16">
        <f t="shared" ref="Q5:Q8" si="6">I5+O5</f>
        <v>10336</v>
      </c>
      <c r="R5"/>
      <c r="S5" s="17">
        <f t="shared" si="3"/>
        <v>5168</v>
      </c>
      <c r="T5"/>
      <c r="U5" s="17">
        <f t="shared" si="4"/>
        <v>0</v>
      </c>
      <c r="V5"/>
      <c r="W5" s="18" t="s">
        <v>188</v>
      </c>
      <c r="X5" s="19" t="s">
        <v>203</v>
      </c>
      <c r="Y5" t="s">
        <v>204</v>
      </c>
      <c r="Z5"/>
      <c r="AA5"/>
      <c r="AB5"/>
    </row>
    <row r="6" spans="1:28" ht="26.25" x14ac:dyDescent="0.25">
      <c r="B6" s="10">
        <f>VLOOKUP(C6,Schools!$A$2:$C$175,2,FALSE)</f>
        <v>9255222</v>
      </c>
      <c r="C6" t="s">
        <v>205</v>
      </c>
      <c r="D6" t="s">
        <v>206</v>
      </c>
      <c r="E6" s="15">
        <v>2966.06</v>
      </c>
      <c r="F6" s="15">
        <v>2966</v>
      </c>
      <c r="G6" s="15">
        <f t="shared" si="5"/>
        <v>5.999999999994543E-2</v>
      </c>
      <c r="H6" s="16">
        <f t="shared" si="0"/>
        <v>0</v>
      </c>
      <c r="I6" s="16">
        <f t="shared" si="1"/>
        <v>5.999999999994543E-2</v>
      </c>
      <c r="J6"/>
      <c r="K6" s="16">
        <v>5379.4</v>
      </c>
      <c r="L6" s="16"/>
      <c r="M6" s="16">
        <v>22.04</v>
      </c>
      <c r="N6"/>
      <c r="O6" s="16">
        <f t="shared" si="2"/>
        <v>5401.4999999999991</v>
      </c>
      <c r="P6"/>
      <c r="Q6" s="16">
        <f t="shared" si="6"/>
        <v>5401.5599999999995</v>
      </c>
      <c r="R6"/>
      <c r="S6" s="17">
        <f t="shared" si="3"/>
        <v>5401.4999999999991</v>
      </c>
      <c r="T6"/>
      <c r="U6" s="17">
        <f t="shared" si="4"/>
        <v>0</v>
      </c>
      <c r="V6"/>
      <c r="W6" s="18" t="s">
        <v>188</v>
      </c>
      <c r="X6" s="19" t="s">
        <v>203</v>
      </c>
      <c r="Y6" t="s">
        <v>207</v>
      </c>
      <c r="Z6"/>
      <c r="AA6"/>
      <c r="AB6"/>
    </row>
    <row r="7" spans="1:28" ht="26.25" x14ac:dyDescent="0.25">
      <c r="B7" s="10">
        <f>VLOOKUP(C7,Schools!$A$2:$C$175,2,FALSE)</f>
        <v>9253004</v>
      </c>
      <c r="C7" t="s">
        <v>208</v>
      </c>
      <c r="D7" t="s">
        <v>209</v>
      </c>
      <c r="E7" s="15">
        <v>4985.04</v>
      </c>
      <c r="F7" s="15">
        <v>2361</v>
      </c>
      <c r="G7" s="15">
        <f t="shared" si="5"/>
        <v>2624.04</v>
      </c>
      <c r="H7" s="16">
        <f t="shared" si="0"/>
        <v>0</v>
      </c>
      <c r="I7" s="16">
        <f t="shared" si="1"/>
        <v>2624.04</v>
      </c>
      <c r="J7"/>
      <c r="K7" s="16">
        <f>72.42+1228.52</f>
        <v>1300.94</v>
      </c>
      <c r="L7" s="16"/>
      <c r="M7" s="16">
        <v>524.29999999999995</v>
      </c>
      <c r="N7"/>
      <c r="O7" s="16">
        <f t="shared" si="2"/>
        <v>4449.28</v>
      </c>
      <c r="P7"/>
      <c r="Q7" s="16">
        <f t="shared" si="6"/>
        <v>7073.32</v>
      </c>
      <c r="R7"/>
      <c r="S7" s="17">
        <f t="shared" si="3"/>
        <v>4449.28</v>
      </c>
      <c r="T7"/>
      <c r="U7" s="17">
        <f t="shared" si="4"/>
        <v>0</v>
      </c>
      <c r="V7"/>
      <c r="W7" s="18" t="s">
        <v>188</v>
      </c>
      <c r="X7" s="19" t="s">
        <v>203</v>
      </c>
      <c r="Y7" t="s">
        <v>592</v>
      </c>
      <c r="Z7"/>
      <c r="AA7"/>
      <c r="AB7"/>
    </row>
    <row r="8" spans="1:28" ht="26.25" x14ac:dyDescent="0.25">
      <c r="B8" s="10">
        <f>VLOOKUP(C8,Schools!$A$2:$C$175,2,FALSE)</f>
        <v>9253005</v>
      </c>
      <c r="C8" t="s">
        <v>210</v>
      </c>
      <c r="D8" t="s">
        <v>211</v>
      </c>
      <c r="E8" s="15">
        <v>4729.78</v>
      </c>
      <c r="F8" s="15">
        <v>4189</v>
      </c>
      <c r="G8" s="15">
        <f t="shared" si="5"/>
        <v>540.77999999999975</v>
      </c>
      <c r="H8" s="16">
        <f t="shared" si="0"/>
        <v>0</v>
      </c>
      <c r="I8" s="16">
        <f t="shared" si="1"/>
        <v>540.77999999999975</v>
      </c>
      <c r="J8"/>
      <c r="K8" s="16">
        <v>880.66</v>
      </c>
      <c r="L8" s="16"/>
      <c r="M8" s="16">
        <v>1.88</v>
      </c>
      <c r="N8"/>
      <c r="O8" s="16">
        <f t="shared" si="2"/>
        <v>1423.3199999999997</v>
      </c>
      <c r="P8"/>
      <c r="Q8" s="16">
        <f t="shared" si="6"/>
        <v>1964.0999999999995</v>
      </c>
      <c r="R8"/>
      <c r="S8" s="17">
        <f t="shared" si="3"/>
        <v>1423.3199999999997</v>
      </c>
      <c r="T8"/>
      <c r="U8" s="17">
        <f t="shared" si="4"/>
        <v>0</v>
      </c>
      <c r="V8"/>
      <c r="W8" s="18" t="s">
        <v>188</v>
      </c>
      <c r="X8" s="19" t="s">
        <v>203</v>
      </c>
      <c r="Y8" t="s">
        <v>207</v>
      </c>
      <c r="Z8"/>
      <c r="AA8"/>
      <c r="AB8"/>
    </row>
    <row r="9" spans="1:28" ht="16.5" x14ac:dyDescent="0.25">
      <c r="B9" s="10">
        <f>VLOOKUP(C9,Schools!$A$2:$C$175,2,FALSE)</f>
        <v>9252003</v>
      </c>
      <c r="C9" t="s">
        <v>212</v>
      </c>
      <c r="D9" t="s">
        <v>213</v>
      </c>
      <c r="E9" s="15">
        <v>-4137.01</v>
      </c>
      <c r="F9" s="15">
        <v>7364</v>
      </c>
      <c r="G9" s="15">
        <f t="shared" si="5"/>
        <v>-11501.01</v>
      </c>
      <c r="H9" s="16">
        <f t="shared" si="0"/>
        <v>-11501.01</v>
      </c>
      <c r="I9" s="16">
        <f t="shared" si="1"/>
        <v>0</v>
      </c>
      <c r="J9"/>
      <c r="K9" s="16">
        <v>600</v>
      </c>
      <c r="L9" s="16"/>
      <c r="M9" s="16">
        <v>0</v>
      </c>
      <c r="N9"/>
      <c r="O9" s="16">
        <f t="shared" si="2"/>
        <v>-10901.01</v>
      </c>
      <c r="P9"/>
      <c r="Q9"/>
      <c r="R9"/>
      <c r="S9" s="17">
        <f t="shared" si="3"/>
        <v>0</v>
      </c>
      <c r="T9"/>
      <c r="U9" s="17">
        <f t="shared" si="4"/>
        <v>-10901.01</v>
      </c>
      <c r="V9"/>
      <c r="W9" s="18" t="s">
        <v>188</v>
      </c>
      <c r="X9" s="19"/>
      <c r="Y9"/>
      <c r="Z9"/>
      <c r="AA9"/>
      <c r="AB9"/>
    </row>
    <row r="10" spans="1:28" ht="26.25" x14ac:dyDescent="0.25">
      <c r="B10" s="10">
        <f>VLOOKUP(C10,Schools!$A$2:$C$175,2,FALSE)</f>
        <v>9253007</v>
      </c>
      <c r="C10" t="s">
        <v>214</v>
      </c>
      <c r="D10" t="s">
        <v>215</v>
      </c>
      <c r="E10" s="15">
        <v>1194.53</v>
      </c>
      <c r="F10" s="15">
        <v>-1770</v>
      </c>
      <c r="G10" s="15">
        <f t="shared" si="5"/>
        <v>2964.5299999999997</v>
      </c>
      <c r="H10" s="16">
        <f t="shared" si="0"/>
        <v>0</v>
      </c>
      <c r="I10" s="16">
        <f t="shared" si="1"/>
        <v>2964.5299999999997</v>
      </c>
      <c r="J10"/>
      <c r="K10" s="16">
        <v>2.39</v>
      </c>
      <c r="L10" s="16"/>
      <c r="M10" s="16">
        <v>353.95</v>
      </c>
      <c r="N10"/>
      <c r="O10" s="16">
        <f t="shared" si="2"/>
        <v>3320.8699999999994</v>
      </c>
      <c r="P10"/>
      <c r="Q10" s="16">
        <f t="shared" ref="Q10:Q12" si="7">I10+O10</f>
        <v>6285.4</v>
      </c>
      <c r="R10"/>
      <c r="S10" s="17">
        <f t="shared" si="3"/>
        <v>3320.8699999999994</v>
      </c>
      <c r="T10"/>
      <c r="U10" s="17">
        <f t="shared" si="4"/>
        <v>0</v>
      </c>
      <c r="V10"/>
      <c r="W10" s="18" t="s">
        <v>188</v>
      </c>
      <c r="X10" s="19" t="s">
        <v>203</v>
      </c>
      <c r="Y10" t="s">
        <v>207</v>
      </c>
      <c r="Z10"/>
      <c r="AA10"/>
      <c r="AB10"/>
    </row>
    <row r="11" spans="1:28" ht="77.25" x14ac:dyDescent="0.25">
      <c r="B11" s="10">
        <f>VLOOKUP(C11,Schools!$A$2:$C$175,2,FALSE)</f>
        <v>9253116</v>
      </c>
      <c r="C11" t="s">
        <v>216</v>
      </c>
      <c r="D11" t="s">
        <v>217</v>
      </c>
      <c r="E11" s="15">
        <v>-2731</v>
      </c>
      <c r="F11" s="15">
        <v>-4577</v>
      </c>
      <c r="G11" s="15">
        <f t="shared" si="5"/>
        <v>1846</v>
      </c>
      <c r="H11" s="16">
        <f t="shared" si="0"/>
        <v>0</v>
      </c>
      <c r="I11" s="16">
        <f t="shared" si="1"/>
        <v>1846</v>
      </c>
      <c r="J11"/>
      <c r="K11" s="16">
        <v>266</v>
      </c>
      <c r="L11" s="16"/>
      <c r="M11" s="16">
        <v>0</v>
      </c>
      <c r="N11"/>
      <c r="O11" s="16">
        <f t="shared" si="2"/>
        <v>2112</v>
      </c>
      <c r="P11"/>
      <c r="Q11" s="16">
        <f t="shared" si="7"/>
        <v>3958</v>
      </c>
      <c r="R11"/>
      <c r="S11" s="17">
        <f t="shared" si="3"/>
        <v>2112</v>
      </c>
      <c r="T11"/>
      <c r="U11" s="17">
        <f t="shared" si="4"/>
        <v>0</v>
      </c>
      <c r="V11"/>
      <c r="W11" s="18" t="s">
        <v>188</v>
      </c>
      <c r="X11" s="19" t="s">
        <v>218</v>
      </c>
      <c r="Y11" t="s">
        <v>219</v>
      </c>
      <c r="Z11"/>
      <c r="AA11"/>
      <c r="AB11"/>
    </row>
    <row r="12" spans="1:28" ht="26.25" x14ac:dyDescent="0.25">
      <c r="B12" s="10">
        <f>VLOOKUP(C12,Schools!$A$2:$C$175,2,FALSE)</f>
        <v>9253350</v>
      </c>
      <c r="C12" t="s">
        <v>220</v>
      </c>
      <c r="D12" t="s">
        <v>221</v>
      </c>
      <c r="E12" s="15">
        <v>-1955.98</v>
      </c>
      <c r="F12" s="15">
        <v>-5076</v>
      </c>
      <c r="G12" s="15">
        <f t="shared" si="5"/>
        <v>3120.02</v>
      </c>
      <c r="H12" s="16">
        <f t="shared" si="0"/>
        <v>0</v>
      </c>
      <c r="I12" s="16">
        <f t="shared" si="1"/>
        <v>3120.02</v>
      </c>
      <c r="J12"/>
      <c r="K12" s="16">
        <v>2816.11</v>
      </c>
      <c r="L12" s="16"/>
      <c r="M12" s="16">
        <v>140.08000000000001</v>
      </c>
      <c r="N12"/>
      <c r="O12" s="16">
        <f t="shared" si="2"/>
        <v>6076.21</v>
      </c>
      <c r="P12"/>
      <c r="Q12" s="16">
        <f t="shared" si="7"/>
        <v>9196.23</v>
      </c>
      <c r="R12"/>
      <c r="S12" s="17">
        <f t="shared" si="3"/>
        <v>6076.21</v>
      </c>
      <c r="T12"/>
      <c r="U12" s="17">
        <f t="shared" si="4"/>
        <v>0</v>
      </c>
      <c r="V12"/>
      <c r="W12" s="18" t="s">
        <v>188</v>
      </c>
      <c r="X12" s="19" t="s">
        <v>203</v>
      </c>
      <c r="Y12" t="s">
        <v>207</v>
      </c>
      <c r="Z12"/>
      <c r="AA12"/>
      <c r="AB12"/>
    </row>
    <row r="13" spans="1:28" ht="16.5" x14ac:dyDescent="0.25">
      <c r="B13" s="10">
        <f>VLOOKUP(C13,Schools!$A$2:$C$175,2,FALSE)</f>
        <v>9252113</v>
      </c>
      <c r="C13" t="s">
        <v>222</v>
      </c>
      <c r="D13" t="s">
        <v>223</v>
      </c>
      <c r="E13" s="15">
        <v>-4204.3999999999996</v>
      </c>
      <c r="F13" s="15">
        <v>292</v>
      </c>
      <c r="G13" s="15">
        <f t="shared" si="5"/>
        <v>-4496.3999999999996</v>
      </c>
      <c r="H13" s="16">
        <f t="shared" si="0"/>
        <v>-4496.3999999999996</v>
      </c>
      <c r="I13" s="16">
        <f t="shared" si="1"/>
        <v>0</v>
      </c>
      <c r="J13"/>
      <c r="K13" s="16">
        <v>0</v>
      </c>
      <c r="L13" s="16"/>
      <c r="M13" s="16">
        <v>0</v>
      </c>
      <c r="N13"/>
      <c r="O13" s="16">
        <f t="shared" si="2"/>
        <v>-4496.3999999999996</v>
      </c>
      <c r="P13"/>
      <c r="Q13"/>
      <c r="R13"/>
      <c r="S13" s="17">
        <f t="shared" si="3"/>
        <v>0</v>
      </c>
      <c r="T13"/>
      <c r="U13" s="17">
        <f t="shared" si="4"/>
        <v>-4496.3999999999996</v>
      </c>
      <c r="V13"/>
      <c r="W13" s="18" t="s">
        <v>188</v>
      </c>
      <c r="X13" s="19"/>
      <c r="Y13"/>
      <c r="Z13"/>
      <c r="AA13"/>
      <c r="AB13"/>
    </row>
    <row r="14" spans="1:28" ht="26.25" x14ac:dyDescent="0.25">
      <c r="B14" s="10">
        <f>VLOOKUP(C14,Schools!$A$2:$C$175,2,FALSE)</f>
        <v>9253163</v>
      </c>
      <c r="C14" t="s">
        <v>224</v>
      </c>
      <c r="D14" t="s">
        <v>225</v>
      </c>
      <c r="E14" s="15">
        <v>-1017</v>
      </c>
      <c r="F14" s="15">
        <v>-1451</v>
      </c>
      <c r="G14" s="15">
        <f t="shared" si="5"/>
        <v>434</v>
      </c>
      <c r="H14" s="16">
        <f t="shared" si="0"/>
        <v>0</v>
      </c>
      <c r="I14" s="16">
        <f t="shared" si="1"/>
        <v>434</v>
      </c>
      <c r="J14"/>
      <c r="K14" s="16">
        <v>0</v>
      </c>
      <c r="L14" s="16"/>
      <c r="M14" s="16">
        <v>0</v>
      </c>
      <c r="N14"/>
      <c r="O14" s="16">
        <f t="shared" si="2"/>
        <v>434</v>
      </c>
      <c r="P14"/>
      <c r="Q14" s="16">
        <f>I14+O14</f>
        <v>868</v>
      </c>
      <c r="R14"/>
      <c r="S14" s="17">
        <f t="shared" si="3"/>
        <v>434</v>
      </c>
      <c r="T14"/>
      <c r="U14" s="17">
        <f t="shared" si="4"/>
        <v>0</v>
      </c>
      <c r="V14"/>
      <c r="W14" s="18" t="s">
        <v>188</v>
      </c>
      <c r="X14" s="19" t="s">
        <v>203</v>
      </c>
      <c r="Y14" t="s">
        <v>207</v>
      </c>
      <c r="Z14"/>
      <c r="AA14"/>
      <c r="AB14"/>
    </row>
    <row r="15" spans="1:28" ht="16.5" x14ac:dyDescent="0.25">
      <c r="B15" s="10">
        <f>VLOOKUP(C15,Schools!$A$2:$C$175,2,FALSE)</f>
        <v>9252146</v>
      </c>
      <c r="C15" t="s">
        <v>226</v>
      </c>
      <c r="D15" t="s">
        <v>227</v>
      </c>
      <c r="E15" s="15">
        <v>-2801.5</v>
      </c>
      <c r="F15" s="15">
        <v>15039</v>
      </c>
      <c r="G15" s="15">
        <f t="shared" si="5"/>
        <v>-17840.5</v>
      </c>
      <c r="H15" s="16">
        <f t="shared" si="0"/>
        <v>-17840.5</v>
      </c>
      <c r="I15" s="16">
        <f t="shared" si="1"/>
        <v>0</v>
      </c>
      <c r="J15"/>
      <c r="K15" s="16">
        <v>0</v>
      </c>
      <c r="L15" s="16"/>
      <c r="M15" s="16">
        <v>0</v>
      </c>
      <c r="N15"/>
      <c r="O15" s="16">
        <f t="shared" si="2"/>
        <v>-17840.5</v>
      </c>
      <c r="P15"/>
      <c r="Q15"/>
      <c r="R15"/>
      <c r="S15" s="17">
        <f t="shared" si="3"/>
        <v>0</v>
      </c>
      <c r="T15"/>
      <c r="U15" s="17">
        <f t="shared" si="4"/>
        <v>-17840.5</v>
      </c>
      <c r="V15"/>
      <c r="W15" s="18" t="s">
        <v>188</v>
      </c>
      <c r="X15" s="19"/>
      <c r="Y15"/>
      <c r="Z15"/>
      <c r="AA15"/>
      <c r="AB15"/>
    </row>
    <row r="16" spans="1:28" ht="26.25" x14ac:dyDescent="0.25">
      <c r="B16" s="10">
        <f>VLOOKUP(C16,Schools!$A$2:$C$175,2,FALSE)</f>
        <v>9253118</v>
      </c>
      <c r="C16" t="s">
        <v>228</v>
      </c>
      <c r="D16" t="s">
        <v>229</v>
      </c>
      <c r="E16" s="15">
        <v>-49.66</v>
      </c>
      <c r="F16" s="15">
        <v>-320</v>
      </c>
      <c r="G16" s="15">
        <f t="shared" si="5"/>
        <v>270.34000000000003</v>
      </c>
      <c r="H16" s="16">
        <f t="shared" si="0"/>
        <v>0</v>
      </c>
      <c r="I16" s="16">
        <f t="shared" si="1"/>
        <v>270.34000000000003</v>
      </c>
      <c r="J16"/>
      <c r="K16" s="16">
        <v>1235.4099999999999</v>
      </c>
      <c r="L16" s="16"/>
      <c r="M16" s="16">
        <v>45.98</v>
      </c>
      <c r="N16"/>
      <c r="O16" s="16">
        <f t="shared" si="2"/>
        <v>1551.73</v>
      </c>
      <c r="P16"/>
      <c r="Q16" s="16">
        <f>I16+O16</f>
        <v>1822.0700000000002</v>
      </c>
      <c r="R16"/>
      <c r="S16" s="17">
        <f t="shared" si="3"/>
        <v>1551.73</v>
      </c>
      <c r="T16"/>
      <c r="U16" s="17">
        <f t="shared" si="4"/>
        <v>0</v>
      </c>
      <c r="V16"/>
      <c r="W16" s="18" t="s">
        <v>188</v>
      </c>
      <c r="X16" s="19" t="s">
        <v>203</v>
      </c>
      <c r="Y16" t="s">
        <v>207</v>
      </c>
      <c r="Z16"/>
      <c r="AA16"/>
      <c r="AB16"/>
    </row>
    <row r="17" spans="2:28" ht="26.25" x14ac:dyDescent="0.25">
      <c r="B17" s="10">
        <f>VLOOKUP(C17,Schools!$A$2:$C$175,2,FALSE)</f>
        <v>9252243</v>
      </c>
      <c r="C17" t="s">
        <v>230</v>
      </c>
      <c r="D17" t="s">
        <v>231</v>
      </c>
      <c r="E17" s="15">
        <v>-23.55</v>
      </c>
      <c r="F17" s="15">
        <v>2564</v>
      </c>
      <c r="G17" s="15">
        <f t="shared" si="5"/>
        <v>-2587.5500000000002</v>
      </c>
      <c r="H17" s="16">
        <f t="shared" si="0"/>
        <v>-2587.5500000000002</v>
      </c>
      <c r="I17" s="16">
        <f t="shared" si="1"/>
        <v>0</v>
      </c>
      <c r="J17"/>
      <c r="K17" s="16">
        <v>199.15</v>
      </c>
      <c r="L17" s="16"/>
      <c r="M17" s="16">
        <v>0</v>
      </c>
      <c r="N17"/>
      <c r="O17" s="16">
        <f t="shared" si="2"/>
        <v>-2388.4</v>
      </c>
      <c r="P17"/>
      <c r="Q17"/>
      <c r="R17"/>
      <c r="S17" s="17">
        <f t="shared" si="3"/>
        <v>0</v>
      </c>
      <c r="T17"/>
      <c r="U17" s="17">
        <f t="shared" si="4"/>
        <v>-2388.4</v>
      </c>
      <c r="V17"/>
      <c r="W17" s="18" t="s">
        <v>188</v>
      </c>
      <c r="X17" s="19" t="s">
        <v>232</v>
      </c>
      <c r="Y17" t="s">
        <v>233</v>
      </c>
      <c r="Z17"/>
      <c r="AA17"/>
      <c r="AB17"/>
    </row>
    <row r="18" spans="2:28" ht="77.25" x14ac:dyDescent="0.25">
      <c r="B18" s="10">
        <f>VLOOKUP(C18,Schools!$A$2:$C$175,2,FALSE)</f>
        <v>9255216</v>
      </c>
      <c r="C18" t="s">
        <v>234</v>
      </c>
      <c r="D18" t="s">
        <v>235</v>
      </c>
      <c r="E18" s="15">
        <v>26.19</v>
      </c>
      <c r="F18" s="15">
        <v>4</v>
      </c>
      <c r="G18" s="15">
        <f t="shared" si="5"/>
        <v>22.19</v>
      </c>
      <c r="H18" s="16">
        <f t="shared" si="0"/>
        <v>0</v>
      </c>
      <c r="I18" s="16">
        <f t="shared" si="1"/>
        <v>22.19</v>
      </c>
      <c r="J18"/>
      <c r="K18" s="16">
        <v>97.78</v>
      </c>
      <c r="L18" s="16"/>
      <c r="M18" s="16">
        <v>65.92</v>
      </c>
      <c r="N18"/>
      <c r="O18" s="16">
        <f t="shared" si="2"/>
        <v>185.89</v>
      </c>
      <c r="P18"/>
      <c r="Q18" s="16">
        <f>I18+O18</f>
        <v>208.07999999999998</v>
      </c>
      <c r="R18"/>
      <c r="S18" s="17">
        <f t="shared" si="3"/>
        <v>185.89</v>
      </c>
      <c r="T18"/>
      <c r="U18" s="17">
        <f t="shared" si="4"/>
        <v>0</v>
      </c>
      <c r="V18"/>
      <c r="W18" s="18" t="s">
        <v>188</v>
      </c>
      <c r="X18" s="19" t="s">
        <v>236</v>
      </c>
      <c r="Y18" t="s">
        <v>237</v>
      </c>
      <c r="Z18"/>
      <c r="AA18"/>
      <c r="AB18"/>
    </row>
    <row r="19" spans="2:28" ht="16.5" x14ac:dyDescent="0.25">
      <c r="B19" s="10">
        <f>VLOOKUP(C19,Schools!$A$2:$C$175,2,FALSE)</f>
        <v>9253156</v>
      </c>
      <c r="C19" t="s">
        <v>238</v>
      </c>
      <c r="D19" t="s">
        <v>239</v>
      </c>
      <c r="E19" s="15">
        <v>-4717.95</v>
      </c>
      <c r="F19" s="15">
        <v>1003</v>
      </c>
      <c r="G19" s="15">
        <f t="shared" si="5"/>
        <v>-5720.95</v>
      </c>
      <c r="H19" s="16">
        <f t="shared" si="0"/>
        <v>-5720.95</v>
      </c>
      <c r="I19" s="16">
        <f t="shared" si="1"/>
        <v>0</v>
      </c>
      <c r="J19"/>
      <c r="K19" s="16">
        <v>2637.04</v>
      </c>
      <c r="L19" s="16"/>
      <c r="M19" s="16">
        <v>0</v>
      </c>
      <c r="N19"/>
      <c r="O19" s="16">
        <f t="shared" si="2"/>
        <v>-3083.91</v>
      </c>
      <c r="P19"/>
      <c r="Q19"/>
      <c r="R19"/>
      <c r="S19" s="17">
        <f t="shared" si="3"/>
        <v>0</v>
      </c>
      <c r="T19"/>
      <c r="U19" s="17">
        <f t="shared" si="4"/>
        <v>-3083.91</v>
      </c>
      <c r="V19"/>
      <c r="W19" s="18" t="s">
        <v>188</v>
      </c>
      <c r="X19" s="19"/>
      <c r="Y19"/>
      <c r="Z19"/>
      <c r="AA19"/>
      <c r="AB19"/>
    </row>
    <row r="20" spans="2:28" ht="16.5" x14ac:dyDescent="0.25">
      <c r="B20" s="10">
        <f>VLOOKUP(C20,Schools!$A$2:$C$175,2,FALSE)</f>
        <v>9253078</v>
      </c>
      <c r="C20" t="s">
        <v>240</v>
      </c>
      <c r="D20" t="s">
        <v>241</v>
      </c>
      <c r="E20" s="15">
        <v>-2532.0500000000002</v>
      </c>
      <c r="F20" s="15">
        <v>5603</v>
      </c>
      <c r="G20" s="15">
        <f t="shared" si="5"/>
        <v>-8135.05</v>
      </c>
      <c r="H20" s="16">
        <f t="shared" si="0"/>
        <v>-8135.05</v>
      </c>
      <c r="I20" s="16">
        <f t="shared" si="1"/>
        <v>0</v>
      </c>
      <c r="J20"/>
      <c r="K20" s="16">
        <v>0</v>
      </c>
      <c r="L20" s="16"/>
      <c r="M20" s="16">
        <v>0</v>
      </c>
      <c r="N20"/>
      <c r="O20" s="16">
        <f t="shared" si="2"/>
        <v>-8135.05</v>
      </c>
      <c r="P20"/>
      <c r="Q20"/>
      <c r="R20"/>
      <c r="S20" s="17">
        <f t="shared" si="3"/>
        <v>0</v>
      </c>
      <c r="T20"/>
      <c r="U20" s="17">
        <f t="shared" si="4"/>
        <v>-8135.05</v>
      </c>
      <c r="V20"/>
      <c r="W20" s="18" t="s">
        <v>188</v>
      </c>
      <c r="X20" s="19"/>
      <c r="Y20"/>
      <c r="Z20"/>
      <c r="AA20"/>
      <c r="AB20"/>
    </row>
    <row r="21" spans="2:28" ht="39" x14ac:dyDescent="0.25">
      <c r="B21" s="10">
        <f>VLOOKUP(C21,Schools!$A$2:$C$175,2,FALSE)</f>
        <v>9253015</v>
      </c>
      <c r="C21" t="s">
        <v>242</v>
      </c>
      <c r="D21" t="s">
        <v>243</v>
      </c>
      <c r="E21" s="15">
        <v>-2170.84</v>
      </c>
      <c r="F21" s="15">
        <v>535</v>
      </c>
      <c r="G21" s="15">
        <f t="shared" si="5"/>
        <v>-2705.84</v>
      </c>
      <c r="H21" s="16">
        <f t="shared" si="0"/>
        <v>-2705.84</v>
      </c>
      <c r="I21" s="16">
        <f t="shared" si="1"/>
        <v>0</v>
      </c>
      <c r="J21"/>
      <c r="K21" s="16">
        <v>609.27</v>
      </c>
      <c r="L21" s="16"/>
      <c r="M21" s="16">
        <v>143.44</v>
      </c>
      <c r="N21"/>
      <c r="O21" s="16">
        <f t="shared" si="2"/>
        <v>-1953.13</v>
      </c>
      <c r="P21"/>
      <c r="Q21"/>
      <c r="R21"/>
      <c r="S21" s="17">
        <f t="shared" si="3"/>
        <v>0</v>
      </c>
      <c r="T21"/>
      <c r="U21" s="17">
        <f t="shared" si="4"/>
        <v>-1953.13</v>
      </c>
      <c r="V21"/>
      <c r="W21" s="18" t="s">
        <v>188</v>
      </c>
      <c r="X21" s="19" t="s">
        <v>244</v>
      </c>
      <c r="Y21" t="s">
        <v>245</v>
      </c>
      <c r="Z21"/>
      <c r="AA21"/>
      <c r="AB21"/>
    </row>
    <row r="22" spans="2:28" ht="102.75" x14ac:dyDescent="0.25">
      <c r="B22" s="10">
        <f>VLOOKUP(C22,Schools!$A$2:$C$175,2,FALSE)</f>
        <v>9252013</v>
      </c>
      <c r="C22" t="s">
        <v>246</v>
      </c>
      <c r="D22" t="s">
        <v>247</v>
      </c>
      <c r="E22" s="15">
        <v>-3724.71</v>
      </c>
      <c r="F22" s="15">
        <v>-5300</v>
      </c>
      <c r="G22" s="15">
        <f t="shared" si="5"/>
        <v>1575.29</v>
      </c>
      <c r="H22" s="16">
        <f t="shared" si="0"/>
        <v>0</v>
      </c>
      <c r="I22" s="16">
        <f t="shared" si="1"/>
        <v>1575.29</v>
      </c>
      <c r="J22"/>
      <c r="K22" s="16">
        <v>1066.8200000000002</v>
      </c>
      <c r="L22" s="16"/>
      <c r="M22" s="16">
        <v>0</v>
      </c>
      <c r="N22"/>
      <c r="O22" s="16">
        <f t="shared" si="2"/>
        <v>2642.11</v>
      </c>
      <c r="P22"/>
      <c r="Q22" s="16">
        <f>I22+O22</f>
        <v>4217.3999999999996</v>
      </c>
      <c r="R22"/>
      <c r="S22" s="17">
        <f t="shared" si="3"/>
        <v>2642.11</v>
      </c>
      <c r="T22"/>
      <c r="U22" s="17">
        <f t="shared" si="4"/>
        <v>0</v>
      </c>
      <c r="V22"/>
      <c r="W22" s="18" t="s">
        <v>188</v>
      </c>
      <c r="X22" s="19" t="s">
        <v>248</v>
      </c>
      <c r="Y22" t="s">
        <v>249</v>
      </c>
      <c r="Z22"/>
      <c r="AA22"/>
      <c r="AB22"/>
    </row>
    <row r="23" spans="2:28" ht="77.25" x14ac:dyDescent="0.25">
      <c r="B23" s="10">
        <f>VLOOKUP(C23,Schools!$A$2:$C$175,2,FALSE)</f>
        <v>9253120</v>
      </c>
      <c r="C23" t="s">
        <v>250</v>
      </c>
      <c r="D23" t="s">
        <v>251</v>
      </c>
      <c r="E23" s="15">
        <v>1157.6199999999999</v>
      </c>
      <c r="F23" s="15">
        <v>8745</v>
      </c>
      <c r="G23" s="15">
        <f t="shared" si="5"/>
        <v>-7587.38</v>
      </c>
      <c r="H23" s="16">
        <f t="shared" si="0"/>
        <v>-7587.38</v>
      </c>
      <c r="I23" s="16">
        <f t="shared" si="1"/>
        <v>0</v>
      </c>
      <c r="J23"/>
      <c r="K23" s="16">
        <v>8061</v>
      </c>
      <c r="L23" s="16"/>
      <c r="M23" s="16">
        <v>0</v>
      </c>
      <c r="N23"/>
      <c r="O23" s="16">
        <f t="shared" si="2"/>
        <v>473.61999999999989</v>
      </c>
      <c r="P23"/>
      <c r="Q23" s="16">
        <f>I23+O23</f>
        <v>473.61999999999989</v>
      </c>
      <c r="R23"/>
      <c r="S23" s="17">
        <f t="shared" si="3"/>
        <v>473.61999999999989</v>
      </c>
      <c r="T23"/>
      <c r="U23" s="17">
        <f t="shared" si="4"/>
        <v>0</v>
      </c>
      <c r="V23"/>
      <c r="W23" s="18" t="s">
        <v>188</v>
      </c>
      <c r="X23" s="19" t="s">
        <v>252</v>
      </c>
      <c r="Y23" t="s">
        <v>253</v>
      </c>
      <c r="Z23"/>
      <c r="AA23"/>
      <c r="AB23"/>
    </row>
    <row r="24" spans="2:28" ht="16.5" x14ac:dyDescent="0.25">
      <c r="B24" s="10">
        <f>VLOOKUP(C24,Schools!$A$2:$C$175,2,FALSE)</f>
        <v>9253337</v>
      </c>
      <c r="C24" t="s">
        <v>254</v>
      </c>
      <c r="D24" t="s">
        <v>255</v>
      </c>
      <c r="E24" s="15">
        <v>-2653</v>
      </c>
      <c r="F24" s="15">
        <v>-952</v>
      </c>
      <c r="G24" s="15">
        <f t="shared" si="5"/>
        <v>-1701</v>
      </c>
      <c r="H24" s="16">
        <f t="shared" si="0"/>
        <v>-1701</v>
      </c>
      <c r="I24" s="16">
        <f t="shared" si="1"/>
        <v>0</v>
      </c>
      <c r="J24"/>
      <c r="K24" s="16">
        <v>1344.44</v>
      </c>
      <c r="L24" s="16"/>
      <c r="M24" s="16">
        <v>0</v>
      </c>
      <c r="N24"/>
      <c r="O24" s="16">
        <f t="shared" si="2"/>
        <v>-356.55999999999995</v>
      </c>
      <c r="P24"/>
      <c r="Q24"/>
      <c r="R24"/>
      <c r="S24" s="17">
        <f t="shared" si="3"/>
        <v>0</v>
      </c>
      <c r="T24"/>
      <c r="U24" s="17">
        <f t="shared" si="4"/>
        <v>-356.55999999999995</v>
      </c>
      <c r="V24"/>
      <c r="W24" s="18" t="s">
        <v>188</v>
      </c>
      <c r="X24" s="19"/>
      <c r="Y24"/>
      <c r="Z24"/>
      <c r="AA24"/>
      <c r="AB24"/>
    </row>
    <row r="25" spans="2:28" ht="51.75" x14ac:dyDescent="0.25">
      <c r="B25" s="10">
        <f>VLOOKUP(C25,Schools!$A$2:$C$175,2,FALSE)</f>
        <v>9255207</v>
      </c>
      <c r="C25" s="20" t="s">
        <v>256</v>
      </c>
      <c r="D25" s="20" t="s">
        <v>257</v>
      </c>
      <c r="E25" s="21">
        <v>-7758</v>
      </c>
      <c r="F25" s="21">
        <v>0</v>
      </c>
      <c r="G25" s="21">
        <f>-F25+E25</f>
        <v>-7758</v>
      </c>
      <c r="H25" s="22">
        <f t="shared" si="0"/>
        <v>-7758</v>
      </c>
      <c r="I25" s="22">
        <f t="shared" si="1"/>
        <v>0</v>
      </c>
      <c r="J25" s="20" t="s">
        <v>198</v>
      </c>
      <c r="K25" s="22">
        <v>7758</v>
      </c>
      <c r="L25" s="22"/>
      <c r="M25" s="22">
        <v>0</v>
      </c>
      <c r="N25" s="20"/>
      <c r="O25" s="22">
        <f t="shared" si="2"/>
        <v>0</v>
      </c>
      <c r="P25" s="20"/>
      <c r="Q25" s="20"/>
      <c r="R25" s="20"/>
      <c r="S25" s="23">
        <f t="shared" si="3"/>
        <v>0</v>
      </c>
      <c r="T25" s="20"/>
      <c r="U25" s="23">
        <f t="shared" si="4"/>
        <v>0</v>
      </c>
      <c r="V25"/>
      <c r="W25" s="18" t="s">
        <v>188</v>
      </c>
      <c r="X25" s="19" t="s">
        <v>199</v>
      </c>
      <c r="Y25" t="s">
        <v>253</v>
      </c>
      <c r="Z25"/>
      <c r="AA25"/>
      <c r="AB25"/>
    </row>
    <row r="26" spans="2:28" ht="51.75" x14ac:dyDescent="0.25">
      <c r="B26" s="10">
        <f>VLOOKUP(C26,Schools!$A$2:$C$175,2,FALSE)</f>
        <v>9252084</v>
      </c>
      <c r="C26" s="20" t="s">
        <v>258</v>
      </c>
      <c r="D26" s="20" t="s">
        <v>259</v>
      </c>
      <c r="E26" s="21">
        <v>-8129</v>
      </c>
      <c r="F26" s="21">
        <v>6145</v>
      </c>
      <c r="G26" s="21">
        <f>-F26+E26</f>
        <v>-14274</v>
      </c>
      <c r="H26" s="22">
        <f t="shared" si="0"/>
        <v>-14274</v>
      </c>
      <c r="I26" s="22">
        <f t="shared" si="1"/>
        <v>0</v>
      </c>
      <c r="J26" s="20" t="s">
        <v>198</v>
      </c>
      <c r="K26" s="22">
        <v>14273.91</v>
      </c>
      <c r="L26" s="22"/>
      <c r="M26" s="22">
        <v>0</v>
      </c>
      <c r="N26" s="20"/>
      <c r="O26" s="22">
        <f t="shared" si="2"/>
        <v>-9.0000000000145519E-2</v>
      </c>
      <c r="P26" s="20"/>
      <c r="Q26" s="20"/>
      <c r="R26" s="20"/>
      <c r="S26" s="23">
        <f t="shared" si="3"/>
        <v>0</v>
      </c>
      <c r="T26" s="20"/>
      <c r="U26" s="23">
        <f t="shared" si="4"/>
        <v>-9.0000000000145519E-2</v>
      </c>
      <c r="V26"/>
      <c r="W26" s="18" t="s">
        <v>188</v>
      </c>
      <c r="X26" s="19" t="s">
        <v>199</v>
      </c>
      <c r="Y26" t="s">
        <v>253</v>
      </c>
      <c r="Z26"/>
      <c r="AA26"/>
      <c r="AB26"/>
    </row>
    <row r="27" spans="2:28" ht="102.75" x14ac:dyDescent="0.25">
      <c r="B27" s="10">
        <f>VLOOKUP(C27,Schools!$A$2:$C$175,2,FALSE)</f>
        <v>9252062</v>
      </c>
      <c r="C27" t="s">
        <v>260</v>
      </c>
      <c r="D27" t="s">
        <v>261</v>
      </c>
      <c r="E27" s="15">
        <v>7256.12</v>
      </c>
      <c r="F27" s="15">
        <v>4735</v>
      </c>
      <c r="G27" s="15">
        <f t="shared" ref="G27:G37" si="8">-F27+E27</f>
        <v>2521.12</v>
      </c>
      <c r="H27" s="16">
        <f t="shared" si="0"/>
        <v>0</v>
      </c>
      <c r="I27" s="16">
        <f t="shared" si="1"/>
        <v>2521.12</v>
      </c>
      <c r="J27"/>
      <c r="K27" s="16">
        <v>1922.81</v>
      </c>
      <c r="L27" s="16"/>
      <c r="M27" s="16">
        <v>0</v>
      </c>
      <c r="N27"/>
      <c r="O27" s="16">
        <f t="shared" si="2"/>
        <v>4443.93</v>
      </c>
      <c r="P27"/>
      <c r="Q27" s="16">
        <f>I27+O27</f>
        <v>6965.05</v>
      </c>
      <c r="R27"/>
      <c r="S27" s="17">
        <f t="shared" si="3"/>
        <v>4443.93</v>
      </c>
      <c r="T27"/>
      <c r="U27" s="17">
        <f t="shared" si="4"/>
        <v>0</v>
      </c>
      <c r="V27"/>
      <c r="W27" s="18" t="s">
        <v>188</v>
      </c>
      <c r="X27" s="19" t="s">
        <v>262</v>
      </c>
      <c r="Y27" t="s">
        <v>263</v>
      </c>
      <c r="Z27"/>
      <c r="AA27"/>
      <c r="AB27"/>
    </row>
    <row r="28" spans="2:28" ht="16.5" x14ac:dyDescent="0.25">
      <c r="B28" s="10">
        <f>VLOOKUP(C28,Schools!$A$2:$C$175,2,FALSE)</f>
        <v>9252085</v>
      </c>
      <c r="C28" t="s">
        <v>264</v>
      </c>
      <c r="D28" t="s">
        <v>265</v>
      </c>
      <c r="E28" s="15">
        <v>589.45000000000005</v>
      </c>
      <c r="F28" s="15">
        <v>5374</v>
      </c>
      <c r="G28" s="15">
        <f t="shared" si="8"/>
        <v>-4784.55</v>
      </c>
      <c r="H28" s="16">
        <f t="shared" si="0"/>
        <v>-4784.55</v>
      </c>
      <c r="I28" s="16">
        <f t="shared" si="1"/>
        <v>0</v>
      </c>
      <c r="J28"/>
      <c r="K28" s="16">
        <v>0</v>
      </c>
      <c r="L28" s="16"/>
      <c r="M28" s="16">
        <v>0</v>
      </c>
      <c r="N28"/>
      <c r="O28" s="16">
        <f t="shared" si="2"/>
        <v>-4784.55</v>
      </c>
      <c r="P28"/>
      <c r="Q28"/>
      <c r="R28"/>
      <c r="S28" s="17">
        <f t="shared" si="3"/>
        <v>0</v>
      </c>
      <c r="T28"/>
      <c r="U28" s="17">
        <f t="shared" si="4"/>
        <v>-4784.55</v>
      </c>
      <c r="V28"/>
      <c r="W28" s="18" t="s">
        <v>188</v>
      </c>
      <c r="X28" s="19"/>
      <c r="Y28"/>
      <c r="Z28"/>
      <c r="AA28"/>
      <c r="AB28"/>
    </row>
    <row r="29" spans="2:28" ht="26.25" x14ac:dyDescent="0.25">
      <c r="B29" s="10">
        <f>VLOOKUP(C29,Schools!$A$2:$C$175,2,FALSE)</f>
        <v>9253017</v>
      </c>
      <c r="C29" t="s">
        <v>266</v>
      </c>
      <c r="D29" t="s">
        <v>267</v>
      </c>
      <c r="E29" s="15">
        <v>3611.39</v>
      </c>
      <c r="F29" s="15">
        <v>3611</v>
      </c>
      <c r="G29" s="15">
        <f t="shared" si="8"/>
        <v>0.38999999999987267</v>
      </c>
      <c r="H29" s="16">
        <f t="shared" si="0"/>
        <v>0</v>
      </c>
      <c r="I29" s="16">
        <f t="shared" si="1"/>
        <v>0.38999999999987267</v>
      </c>
      <c r="J29"/>
      <c r="K29" s="16">
        <v>1974.83</v>
      </c>
      <c r="L29" s="16"/>
      <c r="M29" s="16">
        <v>0</v>
      </c>
      <c r="N29"/>
      <c r="O29" s="16">
        <f t="shared" si="2"/>
        <v>1975.2199999999998</v>
      </c>
      <c r="P29"/>
      <c r="Q29" s="16">
        <f>I29+O29</f>
        <v>1975.6099999999997</v>
      </c>
      <c r="R29"/>
      <c r="S29" s="17">
        <f t="shared" si="3"/>
        <v>1975.2199999999998</v>
      </c>
      <c r="T29"/>
      <c r="U29" s="17">
        <f t="shared" si="4"/>
        <v>0</v>
      </c>
      <c r="V29"/>
      <c r="W29" s="18" t="s">
        <v>188</v>
      </c>
      <c r="X29" s="19" t="s">
        <v>203</v>
      </c>
      <c r="Y29" t="s">
        <v>207</v>
      </c>
      <c r="Z29"/>
      <c r="AA29"/>
      <c r="AB29"/>
    </row>
    <row r="30" spans="2:28" ht="16.5" x14ac:dyDescent="0.25">
      <c r="B30" s="10">
        <f>VLOOKUP(C30,Schools!$A$2:$C$175,2,FALSE)</f>
        <v>9253018</v>
      </c>
      <c r="C30" t="s">
        <v>268</v>
      </c>
      <c r="D30" t="s">
        <v>269</v>
      </c>
      <c r="E30" s="15">
        <v>66.91</v>
      </c>
      <c r="F30" s="15">
        <v>864</v>
      </c>
      <c r="G30" s="15">
        <f t="shared" si="8"/>
        <v>-797.09</v>
      </c>
      <c r="H30" s="16">
        <f t="shared" si="0"/>
        <v>-797.09</v>
      </c>
      <c r="I30" s="16">
        <f t="shared" si="1"/>
        <v>0</v>
      </c>
      <c r="J30"/>
      <c r="K30" s="16">
        <v>1827.84</v>
      </c>
      <c r="L30" s="16"/>
      <c r="M30" s="16">
        <v>0</v>
      </c>
      <c r="N30"/>
      <c r="O30" s="16">
        <f t="shared" si="2"/>
        <v>1030.75</v>
      </c>
      <c r="P30"/>
      <c r="Q30" s="16">
        <f>I30+O30</f>
        <v>1030.75</v>
      </c>
      <c r="R30"/>
      <c r="S30" s="17">
        <f t="shared" si="3"/>
        <v>1030.75</v>
      </c>
      <c r="T30"/>
      <c r="U30" s="17">
        <f t="shared" si="4"/>
        <v>0</v>
      </c>
      <c r="V30"/>
      <c r="W30" s="18" t="s">
        <v>188</v>
      </c>
      <c r="X30" s="19"/>
      <c r="Y30"/>
      <c r="Z30"/>
      <c r="AA30"/>
      <c r="AB30"/>
    </row>
    <row r="31" spans="2:28" ht="16.5" x14ac:dyDescent="0.25">
      <c r="B31" s="10">
        <f>VLOOKUP(C31,Schools!$A$2:$C$175,2,FALSE)</f>
        <v>9252017</v>
      </c>
      <c r="C31" t="s">
        <v>270</v>
      </c>
      <c r="D31" t="s">
        <v>271</v>
      </c>
      <c r="E31" s="15">
        <v>-4486</v>
      </c>
      <c r="F31" s="15">
        <v>-922</v>
      </c>
      <c r="G31" s="15">
        <f t="shared" si="8"/>
        <v>-3564</v>
      </c>
      <c r="H31" s="16">
        <f t="shared" si="0"/>
        <v>-3564</v>
      </c>
      <c r="I31" s="16">
        <f t="shared" si="1"/>
        <v>0</v>
      </c>
      <c r="J31"/>
      <c r="K31" s="16">
        <v>919</v>
      </c>
      <c r="L31" s="16"/>
      <c r="M31" s="16">
        <v>0</v>
      </c>
      <c r="N31"/>
      <c r="O31" s="16">
        <f t="shared" si="2"/>
        <v>-2645</v>
      </c>
      <c r="P31"/>
      <c r="Q31"/>
      <c r="R31"/>
      <c r="S31" s="17">
        <f t="shared" si="3"/>
        <v>0</v>
      </c>
      <c r="T31"/>
      <c r="U31" s="17">
        <f t="shared" si="4"/>
        <v>-2645</v>
      </c>
      <c r="V31"/>
      <c r="W31" s="18" t="s">
        <v>188</v>
      </c>
      <c r="X31" s="19"/>
      <c r="Y31"/>
      <c r="Z31"/>
      <c r="AA31"/>
      <c r="AB31"/>
    </row>
    <row r="32" spans="2:28" ht="26.25" x14ac:dyDescent="0.25">
      <c r="B32" s="10">
        <f>VLOOKUP(C32,Schools!$A$2:$C$175,2,FALSE)</f>
        <v>9253098</v>
      </c>
      <c r="C32" t="s">
        <v>272</v>
      </c>
      <c r="D32" t="s">
        <v>273</v>
      </c>
      <c r="E32" s="15">
        <v>5399.43</v>
      </c>
      <c r="F32" s="15">
        <v>4714</v>
      </c>
      <c r="G32" s="15">
        <f t="shared" si="8"/>
        <v>685.43000000000029</v>
      </c>
      <c r="H32" s="16">
        <f t="shared" si="0"/>
        <v>0</v>
      </c>
      <c r="I32" s="16">
        <f t="shared" si="1"/>
        <v>685.43000000000029</v>
      </c>
      <c r="J32"/>
      <c r="K32" s="16">
        <v>192.5</v>
      </c>
      <c r="L32" s="16"/>
      <c r="M32" s="16">
        <v>0</v>
      </c>
      <c r="N32"/>
      <c r="O32" s="16">
        <f t="shared" si="2"/>
        <v>877.93000000000029</v>
      </c>
      <c r="P32"/>
      <c r="Q32" s="16">
        <f t="shared" ref="Q32:Q35" si="9">I32+O32</f>
        <v>1563.3600000000006</v>
      </c>
      <c r="R32"/>
      <c r="S32" s="17">
        <f t="shared" si="3"/>
        <v>877.93000000000029</v>
      </c>
      <c r="T32"/>
      <c r="U32" s="17">
        <f t="shared" si="4"/>
        <v>0</v>
      </c>
      <c r="V32"/>
      <c r="W32" s="18" t="s">
        <v>188</v>
      </c>
      <c r="X32" s="19" t="s">
        <v>203</v>
      </c>
      <c r="Y32" t="s">
        <v>207</v>
      </c>
      <c r="Z32"/>
      <c r="AA32"/>
      <c r="AB32"/>
    </row>
    <row r="33" spans="2:28" ht="26.25" x14ac:dyDescent="0.25">
      <c r="B33" s="10">
        <f>VLOOKUP(C33,Schools!$A$2:$C$175,2,FALSE)</f>
        <v>9252149</v>
      </c>
      <c r="C33" t="s">
        <v>274</v>
      </c>
      <c r="D33" t="s">
        <v>275</v>
      </c>
      <c r="E33" s="15">
        <v>-2396</v>
      </c>
      <c r="F33" s="15">
        <v>-2560</v>
      </c>
      <c r="G33" s="15">
        <f t="shared" si="8"/>
        <v>164</v>
      </c>
      <c r="H33" s="16">
        <f t="shared" si="0"/>
        <v>0</v>
      </c>
      <c r="I33" s="16">
        <f t="shared" si="1"/>
        <v>164</v>
      </c>
      <c r="J33"/>
      <c r="K33" s="16">
        <v>0</v>
      </c>
      <c r="L33" s="16"/>
      <c r="M33" s="16">
        <v>0</v>
      </c>
      <c r="N33"/>
      <c r="O33" s="16">
        <f t="shared" si="2"/>
        <v>164</v>
      </c>
      <c r="P33"/>
      <c r="Q33" s="16">
        <f t="shared" si="9"/>
        <v>328</v>
      </c>
      <c r="R33"/>
      <c r="S33" s="17">
        <f t="shared" si="3"/>
        <v>164</v>
      </c>
      <c r="T33"/>
      <c r="U33" s="17">
        <f t="shared" si="4"/>
        <v>0</v>
      </c>
      <c r="V33"/>
      <c r="W33" s="18" t="s">
        <v>188</v>
      </c>
      <c r="X33" s="19" t="s">
        <v>203</v>
      </c>
      <c r="Y33" t="s">
        <v>207</v>
      </c>
      <c r="Z33"/>
      <c r="AA33"/>
      <c r="AB33"/>
    </row>
    <row r="34" spans="2:28" ht="77.25" x14ac:dyDescent="0.25">
      <c r="B34" s="10">
        <f>VLOOKUP(C34,Schools!$A$2:$C$175,2,FALSE)</f>
        <v>9253121</v>
      </c>
      <c r="C34" t="s">
        <v>276</v>
      </c>
      <c r="D34" t="s">
        <v>277</v>
      </c>
      <c r="E34" s="15">
        <v>10321.77</v>
      </c>
      <c r="F34" s="15">
        <v>9367</v>
      </c>
      <c r="G34" s="15">
        <f t="shared" si="8"/>
        <v>954.77000000000044</v>
      </c>
      <c r="H34" s="16">
        <f t="shared" si="0"/>
        <v>0</v>
      </c>
      <c r="I34" s="16">
        <f t="shared" si="1"/>
        <v>954.77000000000044</v>
      </c>
      <c r="J34"/>
      <c r="K34" s="16">
        <v>750</v>
      </c>
      <c r="L34" s="16"/>
      <c r="M34" s="16">
        <v>0</v>
      </c>
      <c r="N34"/>
      <c r="O34" s="16">
        <f t="shared" si="2"/>
        <v>1704.7700000000004</v>
      </c>
      <c r="P34"/>
      <c r="Q34" s="16">
        <f t="shared" si="9"/>
        <v>2659.5400000000009</v>
      </c>
      <c r="R34"/>
      <c r="S34" s="17">
        <f t="shared" si="3"/>
        <v>1704.7700000000004</v>
      </c>
      <c r="T34"/>
      <c r="U34" s="17">
        <f t="shared" si="4"/>
        <v>0</v>
      </c>
      <c r="V34"/>
      <c r="W34" s="18" t="s">
        <v>188</v>
      </c>
      <c r="X34" s="19" t="s">
        <v>278</v>
      </c>
      <c r="Y34" t="s">
        <v>263</v>
      </c>
      <c r="Z34"/>
      <c r="AA34"/>
      <c r="AB34"/>
    </row>
    <row r="35" spans="2:28" ht="16.5" x14ac:dyDescent="0.25">
      <c r="B35" s="10">
        <f>VLOOKUP(C35,Schools!$A$2:$C$175,2,FALSE)</f>
        <v>9253021</v>
      </c>
      <c r="C35" t="s">
        <v>279</v>
      </c>
      <c r="D35" t="s">
        <v>280</v>
      </c>
      <c r="E35" s="15">
        <v>6199.49</v>
      </c>
      <c r="F35" s="15">
        <v>7670</v>
      </c>
      <c r="G35" s="15">
        <f t="shared" si="8"/>
        <v>-1470.5100000000002</v>
      </c>
      <c r="H35" s="16">
        <f t="shared" si="0"/>
        <v>-1470.5100000000002</v>
      </c>
      <c r="I35" s="16">
        <f t="shared" si="1"/>
        <v>0</v>
      </c>
      <c r="J35"/>
      <c r="K35" s="16">
        <v>1787.9700000000003</v>
      </c>
      <c r="L35" s="16"/>
      <c r="M35" s="16">
        <v>0</v>
      </c>
      <c r="N35"/>
      <c r="O35" s="16">
        <f t="shared" si="2"/>
        <v>317.46000000000004</v>
      </c>
      <c r="P35"/>
      <c r="Q35" s="16">
        <f t="shared" si="9"/>
        <v>317.46000000000004</v>
      </c>
      <c r="R35"/>
      <c r="S35" s="17">
        <f t="shared" si="3"/>
        <v>317.46000000000004</v>
      </c>
      <c r="T35"/>
      <c r="U35" s="17">
        <f t="shared" si="4"/>
        <v>0</v>
      </c>
      <c r="V35"/>
      <c r="W35" s="18" t="s">
        <v>188</v>
      </c>
      <c r="X35" s="19"/>
      <c r="Y35"/>
      <c r="Z35"/>
      <c r="AA35"/>
      <c r="AB35"/>
    </row>
    <row r="36" spans="2:28" ht="16.5" x14ac:dyDescent="0.25">
      <c r="B36" s="10">
        <f>VLOOKUP(C36,Schools!$A$2:$C$175,2,FALSE)</f>
        <v>9252019</v>
      </c>
      <c r="C36" t="s">
        <v>281</v>
      </c>
      <c r="D36" t="s">
        <v>282</v>
      </c>
      <c r="E36" s="15">
        <v>4236.7</v>
      </c>
      <c r="F36" s="15">
        <v>5608</v>
      </c>
      <c r="G36" s="15">
        <f t="shared" si="8"/>
        <v>-1371.3000000000002</v>
      </c>
      <c r="H36" s="16">
        <f t="shared" si="0"/>
        <v>-1371.3000000000002</v>
      </c>
      <c r="I36" s="16">
        <f t="shared" si="1"/>
        <v>0</v>
      </c>
      <c r="J36"/>
      <c r="K36" s="16">
        <v>275</v>
      </c>
      <c r="L36" s="16"/>
      <c r="M36" s="16">
        <v>0</v>
      </c>
      <c r="N36"/>
      <c r="O36" s="16">
        <f t="shared" si="2"/>
        <v>-1096.3000000000002</v>
      </c>
      <c r="P36"/>
      <c r="Q36"/>
      <c r="R36"/>
      <c r="S36" s="17">
        <f t="shared" si="3"/>
        <v>0</v>
      </c>
      <c r="T36"/>
      <c r="U36" s="17">
        <f t="shared" si="4"/>
        <v>-1096.3000000000002</v>
      </c>
      <c r="V36"/>
      <c r="W36" s="18" t="s">
        <v>188</v>
      </c>
      <c r="X36" s="19"/>
      <c r="Y36"/>
      <c r="Z36"/>
      <c r="AA36"/>
      <c r="AB36"/>
    </row>
    <row r="37" spans="2:28" ht="26.25" x14ac:dyDescent="0.25">
      <c r="B37" s="10">
        <f>VLOOKUP(C37,Schools!$A$2:$C$175,2,FALSE)</f>
        <v>9252151</v>
      </c>
      <c r="C37" t="s">
        <v>283</v>
      </c>
      <c r="D37" t="s">
        <v>284</v>
      </c>
      <c r="E37" s="15">
        <v>1079.6400000000001</v>
      </c>
      <c r="F37" s="15">
        <v>-40</v>
      </c>
      <c r="G37" s="15">
        <f t="shared" si="8"/>
        <v>1119.6400000000001</v>
      </c>
      <c r="H37" s="16">
        <f t="shared" si="0"/>
        <v>0</v>
      </c>
      <c r="I37" s="16">
        <f t="shared" si="1"/>
        <v>1119.6400000000001</v>
      </c>
      <c r="J37"/>
      <c r="K37" s="16">
        <v>0</v>
      </c>
      <c r="L37" s="16"/>
      <c r="M37" s="16">
        <v>0</v>
      </c>
      <c r="N37"/>
      <c r="O37" s="16">
        <f t="shared" si="2"/>
        <v>1119.6400000000001</v>
      </c>
      <c r="P37"/>
      <c r="Q37" s="16">
        <f>I37+O37</f>
        <v>2239.2800000000002</v>
      </c>
      <c r="R37"/>
      <c r="S37" s="17">
        <f t="shared" si="3"/>
        <v>1119.6400000000001</v>
      </c>
      <c r="T37"/>
      <c r="U37" s="17">
        <f t="shared" si="4"/>
        <v>0</v>
      </c>
      <c r="V37"/>
      <c r="W37" s="18" t="s">
        <v>188</v>
      </c>
      <c r="X37" s="19" t="s">
        <v>203</v>
      </c>
      <c r="Y37" t="s">
        <v>204</v>
      </c>
      <c r="Z37"/>
      <c r="AA37"/>
      <c r="AB37"/>
    </row>
    <row r="38" spans="2:28" ht="51.75" x14ac:dyDescent="0.25">
      <c r="B38" s="10">
        <f>VLOOKUP(C38,Schools!$A$2:$C$175,2,FALSE)</f>
        <v>9253122</v>
      </c>
      <c r="C38" s="20" t="s">
        <v>285</v>
      </c>
      <c r="D38" s="20" t="s">
        <v>286</v>
      </c>
      <c r="E38" s="21">
        <v>-6975</v>
      </c>
      <c r="F38" s="21">
        <v>0</v>
      </c>
      <c r="G38" s="21">
        <f>-F38+E38</f>
        <v>-6975</v>
      </c>
      <c r="H38" s="22">
        <f t="shared" si="0"/>
        <v>-6975</v>
      </c>
      <c r="I38" s="22">
        <f t="shared" si="1"/>
        <v>0</v>
      </c>
      <c r="J38" s="20" t="s">
        <v>198</v>
      </c>
      <c r="K38" s="22">
        <v>0</v>
      </c>
      <c r="L38" s="22"/>
      <c r="M38" s="22">
        <v>0</v>
      </c>
      <c r="N38" s="20"/>
      <c r="O38" s="22">
        <f t="shared" si="2"/>
        <v>-6975</v>
      </c>
      <c r="P38" s="20"/>
      <c r="Q38" s="20"/>
      <c r="R38" s="20"/>
      <c r="S38" s="23">
        <f t="shared" si="3"/>
        <v>0</v>
      </c>
      <c r="T38" s="20"/>
      <c r="U38" s="23">
        <f t="shared" si="4"/>
        <v>-6975</v>
      </c>
      <c r="V38"/>
      <c r="W38" s="18"/>
      <c r="X38" s="19" t="s">
        <v>199</v>
      </c>
      <c r="Y38" t="s">
        <v>253</v>
      </c>
      <c r="Z38"/>
      <c r="AA38"/>
      <c r="AB38"/>
    </row>
    <row r="39" spans="2:28" ht="16.5" x14ac:dyDescent="0.25">
      <c r="B39" s="10">
        <f>VLOOKUP(C39,Schools!$A$2:$C$175,2,FALSE)</f>
        <v>9252087</v>
      </c>
      <c r="C39" t="s">
        <v>287</v>
      </c>
      <c r="D39" t="s">
        <v>288</v>
      </c>
      <c r="E39" s="15">
        <v>3340.19</v>
      </c>
      <c r="F39" s="15">
        <v>13381</v>
      </c>
      <c r="G39" s="15">
        <f>-F39+E39</f>
        <v>-10040.81</v>
      </c>
      <c r="H39" s="16">
        <f t="shared" si="0"/>
        <v>-10040.81</v>
      </c>
      <c r="I39" s="16">
        <f t="shared" si="1"/>
        <v>0</v>
      </c>
      <c r="J39"/>
      <c r="K39" s="16">
        <v>1389.05</v>
      </c>
      <c r="L39" s="16"/>
      <c r="M39" s="16">
        <v>0</v>
      </c>
      <c r="N39"/>
      <c r="O39" s="16">
        <f t="shared" si="2"/>
        <v>-8651.76</v>
      </c>
      <c r="P39"/>
      <c r="Q39"/>
      <c r="R39"/>
      <c r="S39" s="17">
        <f t="shared" si="3"/>
        <v>0</v>
      </c>
      <c r="T39"/>
      <c r="U39" s="17">
        <f t="shared" si="4"/>
        <v>-8651.76</v>
      </c>
      <c r="V39"/>
      <c r="W39" s="18" t="s">
        <v>188</v>
      </c>
      <c r="X39" s="19"/>
      <c r="Y39"/>
      <c r="Z39"/>
      <c r="AA39"/>
      <c r="AB39"/>
    </row>
    <row r="40" spans="2:28" ht="26.25" x14ac:dyDescent="0.25">
      <c r="B40" s="10">
        <f>VLOOKUP(C40,Schools!$A$2:$C$175,2,FALSE)</f>
        <v>9252100</v>
      </c>
      <c r="C40" t="s">
        <v>289</v>
      </c>
      <c r="D40" t="s">
        <v>290</v>
      </c>
      <c r="E40" s="15">
        <v>114.63</v>
      </c>
      <c r="F40" s="15">
        <v>-2081</v>
      </c>
      <c r="G40" s="15">
        <f t="shared" ref="G40:G49" si="10">-F40+E40</f>
        <v>2195.63</v>
      </c>
      <c r="H40" s="16">
        <f t="shared" si="0"/>
        <v>0</v>
      </c>
      <c r="I40" s="16">
        <f t="shared" si="1"/>
        <v>2195.63</v>
      </c>
      <c r="J40"/>
      <c r="K40" s="16">
        <v>589.1</v>
      </c>
      <c r="L40" s="16"/>
      <c r="M40" s="16">
        <v>0</v>
      </c>
      <c r="N40"/>
      <c r="O40" s="16">
        <f t="shared" si="2"/>
        <v>2784.73</v>
      </c>
      <c r="P40"/>
      <c r="Q40" s="16">
        <f>I40+O40</f>
        <v>4980.3600000000006</v>
      </c>
      <c r="R40"/>
      <c r="S40" s="17">
        <f t="shared" si="3"/>
        <v>2784.73</v>
      </c>
      <c r="T40"/>
      <c r="U40" s="17">
        <f t="shared" si="4"/>
        <v>0</v>
      </c>
      <c r="V40"/>
      <c r="W40" s="18" t="s">
        <v>188</v>
      </c>
      <c r="X40" s="19" t="s">
        <v>203</v>
      </c>
      <c r="Y40" t="s">
        <v>207</v>
      </c>
      <c r="Z40"/>
      <c r="AA40"/>
      <c r="AB40"/>
    </row>
    <row r="41" spans="2:28" ht="16.5" x14ac:dyDescent="0.25">
      <c r="B41" s="10">
        <f>VLOOKUP(C41,Schools!$A$2:$C$175,2,FALSE)</f>
        <v>9252214</v>
      </c>
      <c r="C41" t="s">
        <v>291</v>
      </c>
      <c r="D41" t="s">
        <v>292</v>
      </c>
      <c r="E41" s="15">
        <v>-497.67</v>
      </c>
      <c r="F41" s="15">
        <v>4844</v>
      </c>
      <c r="G41" s="15">
        <f t="shared" si="10"/>
        <v>-5341.67</v>
      </c>
      <c r="H41" s="16">
        <f t="shared" si="0"/>
        <v>-5341.67</v>
      </c>
      <c r="I41" s="16">
        <f t="shared" si="1"/>
        <v>0</v>
      </c>
      <c r="J41"/>
      <c r="K41" s="16">
        <v>4560</v>
      </c>
      <c r="L41" s="16"/>
      <c r="M41" s="16">
        <v>0</v>
      </c>
      <c r="N41"/>
      <c r="O41" s="16">
        <f t="shared" si="2"/>
        <v>-781.67000000000007</v>
      </c>
      <c r="P41"/>
      <c r="Q41"/>
      <c r="R41"/>
      <c r="S41" s="17">
        <f t="shared" si="3"/>
        <v>0</v>
      </c>
      <c r="T41"/>
      <c r="U41" s="17">
        <f t="shared" si="4"/>
        <v>-781.67000000000007</v>
      </c>
      <c r="V41"/>
      <c r="W41" s="18" t="s">
        <v>188</v>
      </c>
      <c r="X41" s="19"/>
      <c r="Y41"/>
      <c r="Z41"/>
      <c r="AA41"/>
      <c r="AB41"/>
    </row>
    <row r="42" spans="2:28" ht="26.25" x14ac:dyDescent="0.25">
      <c r="B42" s="10">
        <f>VLOOKUP(C42,Schools!$A$2:$C$175,2,FALSE)</f>
        <v>9253169</v>
      </c>
      <c r="C42" t="s">
        <v>293</v>
      </c>
      <c r="D42" t="s">
        <v>294</v>
      </c>
      <c r="E42" s="15">
        <v>-4930.78</v>
      </c>
      <c r="F42" s="15">
        <v>-4981</v>
      </c>
      <c r="G42" s="15">
        <f t="shared" si="10"/>
        <v>50.220000000000255</v>
      </c>
      <c r="H42" s="16">
        <f t="shared" si="0"/>
        <v>0</v>
      </c>
      <c r="I42" s="16">
        <f t="shared" si="1"/>
        <v>50.220000000000255</v>
      </c>
      <c r="J42"/>
      <c r="K42" s="16">
        <v>460</v>
      </c>
      <c r="L42" s="16"/>
      <c r="M42" s="16">
        <v>0</v>
      </c>
      <c r="N42"/>
      <c r="O42" s="16">
        <f t="shared" si="2"/>
        <v>510.22000000000025</v>
      </c>
      <c r="P42"/>
      <c r="Q42" s="16">
        <f>I42+O42</f>
        <v>560.44000000000051</v>
      </c>
      <c r="R42"/>
      <c r="S42" s="17">
        <f t="shared" si="3"/>
        <v>510.22000000000025</v>
      </c>
      <c r="T42"/>
      <c r="U42" s="17">
        <f t="shared" si="4"/>
        <v>0</v>
      </c>
      <c r="V42"/>
      <c r="W42" s="18" t="s">
        <v>188</v>
      </c>
      <c r="X42" s="19" t="s">
        <v>203</v>
      </c>
      <c r="Y42" t="s">
        <v>207</v>
      </c>
      <c r="Z42"/>
      <c r="AA42"/>
      <c r="AB42"/>
    </row>
    <row r="43" spans="2:28" ht="26.25" x14ac:dyDescent="0.25">
      <c r="B43" s="10">
        <f>VLOOKUP(C43,Schools!$A$2:$C$175,2,FALSE)</f>
        <v>9252089</v>
      </c>
      <c r="C43" t="s">
        <v>295</v>
      </c>
      <c r="D43" t="s">
        <v>296</v>
      </c>
      <c r="E43" s="15">
        <v>3293.11</v>
      </c>
      <c r="F43" s="15">
        <v>3286</v>
      </c>
      <c r="G43" s="15">
        <f t="shared" si="10"/>
        <v>7.1100000000001273</v>
      </c>
      <c r="H43" s="16">
        <f t="shared" si="0"/>
        <v>0</v>
      </c>
      <c r="I43" s="16">
        <f t="shared" si="1"/>
        <v>7.1100000000001273</v>
      </c>
      <c r="J43"/>
      <c r="K43" s="16">
        <v>0</v>
      </c>
      <c r="L43" s="16"/>
      <c r="M43" s="16">
        <v>0</v>
      </c>
      <c r="N43"/>
      <c r="O43" s="16">
        <f t="shared" si="2"/>
        <v>7.1100000000001273</v>
      </c>
      <c r="P43"/>
      <c r="Q43" s="16">
        <f>I43+O43</f>
        <v>14.220000000000255</v>
      </c>
      <c r="R43"/>
      <c r="S43" s="17">
        <f t="shared" si="3"/>
        <v>7.1100000000001273</v>
      </c>
      <c r="T43"/>
      <c r="U43" s="17">
        <f t="shared" si="4"/>
        <v>0</v>
      </c>
      <c r="V43"/>
      <c r="W43" s="18" t="s">
        <v>188</v>
      </c>
      <c r="X43" s="19" t="s">
        <v>203</v>
      </c>
      <c r="Y43" t="s">
        <v>204</v>
      </c>
      <c r="Z43"/>
      <c r="AA43"/>
      <c r="AB43"/>
    </row>
    <row r="44" spans="2:28" ht="26.25" x14ac:dyDescent="0.25">
      <c r="B44" s="10">
        <f>VLOOKUP(C44,Schools!$A$2:$C$175,2,FALSE)</f>
        <v>9253088</v>
      </c>
      <c r="C44" t="s">
        <v>297</v>
      </c>
      <c r="D44" t="s">
        <v>298</v>
      </c>
      <c r="E44" s="15">
        <v>11169.21</v>
      </c>
      <c r="F44" s="15">
        <v>11045</v>
      </c>
      <c r="G44" s="15">
        <f t="shared" si="10"/>
        <v>124.20999999999913</v>
      </c>
      <c r="H44" s="16">
        <f t="shared" si="0"/>
        <v>0</v>
      </c>
      <c r="I44" s="16">
        <f t="shared" si="1"/>
        <v>124.20999999999913</v>
      </c>
      <c r="J44"/>
      <c r="K44" s="16">
        <v>1525</v>
      </c>
      <c r="L44" s="16"/>
      <c r="M44" s="16">
        <v>0</v>
      </c>
      <c r="N44"/>
      <c r="O44" s="16">
        <f t="shared" si="2"/>
        <v>1649.2099999999991</v>
      </c>
      <c r="P44"/>
      <c r="Q44" s="16">
        <f>I44+O44</f>
        <v>1773.4199999999983</v>
      </c>
      <c r="R44"/>
      <c r="S44" s="17">
        <f t="shared" si="3"/>
        <v>1649.2099999999991</v>
      </c>
      <c r="T44"/>
      <c r="U44" s="17">
        <f t="shared" si="4"/>
        <v>0</v>
      </c>
      <c r="V44"/>
      <c r="W44" s="18" t="s">
        <v>188</v>
      </c>
      <c r="X44" s="19" t="s">
        <v>203</v>
      </c>
      <c r="Y44" t="s">
        <v>207</v>
      </c>
      <c r="Z44"/>
      <c r="AA44"/>
      <c r="AB44"/>
    </row>
    <row r="45" spans="2:28" ht="26.25" x14ac:dyDescent="0.25">
      <c r="B45" s="10">
        <f>VLOOKUP(C45,Schools!$A$2:$C$175,2,FALSE)</f>
        <v>9252091</v>
      </c>
      <c r="C45" t="s">
        <v>299</v>
      </c>
      <c r="D45" t="s">
        <v>300</v>
      </c>
      <c r="E45" s="15">
        <v>21172.78</v>
      </c>
      <c r="F45" s="15">
        <v>15541</v>
      </c>
      <c r="G45" s="15">
        <f t="shared" si="10"/>
        <v>5631.7799999999988</v>
      </c>
      <c r="H45" s="16">
        <f t="shared" si="0"/>
        <v>0</v>
      </c>
      <c r="I45" s="16">
        <f t="shared" si="1"/>
        <v>5631.7799999999988</v>
      </c>
      <c r="J45"/>
      <c r="K45" s="16">
        <v>0</v>
      </c>
      <c r="L45" s="16"/>
      <c r="M45" s="16">
        <v>0</v>
      </c>
      <c r="N45"/>
      <c r="O45" s="16">
        <f t="shared" si="2"/>
        <v>5631.7799999999988</v>
      </c>
      <c r="P45"/>
      <c r="Q45" s="16">
        <f>I45+O45</f>
        <v>11263.559999999998</v>
      </c>
      <c r="R45"/>
      <c r="S45" s="17">
        <f t="shared" si="3"/>
        <v>5631.7799999999988</v>
      </c>
      <c r="T45"/>
      <c r="U45" s="17">
        <f t="shared" si="4"/>
        <v>0</v>
      </c>
      <c r="V45"/>
      <c r="W45" s="18" t="s">
        <v>188</v>
      </c>
      <c r="X45" s="19" t="s">
        <v>203</v>
      </c>
      <c r="Y45" t="s">
        <v>204</v>
      </c>
      <c r="Z45"/>
      <c r="AA45"/>
      <c r="AB45"/>
    </row>
    <row r="46" spans="2:28" ht="26.25" x14ac:dyDescent="0.25">
      <c r="B46" s="10">
        <f>VLOOKUP(C46,Schools!$A$2:$C$175,2,FALSE)</f>
        <v>9252158</v>
      </c>
      <c r="C46" t="s">
        <v>301</v>
      </c>
      <c r="D46" t="s">
        <v>302</v>
      </c>
      <c r="E46" s="15">
        <v>8390.36</v>
      </c>
      <c r="F46" s="15">
        <v>4683</v>
      </c>
      <c r="G46" s="15">
        <f t="shared" si="10"/>
        <v>3707.3600000000006</v>
      </c>
      <c r="H46" s="16">
        <f t="shared" si="0"/>
        <v>0</v>
      </c>
      <c r="I46" s="16">
        <f t="shared" si="1"/>
        <v>3707.3600000000006</v>
      </c>
      <c r="J46"/>
      <c r="K46" s="16">
        <v>203.5</v>
      </c>
      <c r="L46" s="16"/>
      <c r="M46" s="16">
        <v>0</v>
      </c>
      <c r="N46"/>
      <c r="O46" s="16">
        <f t="shared" si="2"/>
        <v>3910.8600000000006</v>
      </c>
      <c r="P46"/>
      <c r="Q46" s="16">
        <f>I46+O46</f>
        <v>7618.2200000000012</v>
      </c>
      <c r="R46"/>
      <c r="S46" s="17">
        <f t="shared" si="3"/>
        <v>3910.8600000000006</v>
      </c>
      <c r="T46"/>
      <c r="U46" s="17">
        <f t="shared" si="4"/>
        <v>0</v>
      </c>
      <c r="V46"/>
      <c r="W46" s="18" t="s">
        <v>188</v>
      </c>
      <c r="X46" s="19" t="s">
        <v>203</v>
      </c>
      <c r="Y46" t="s">
        <v>207</v>
      </c>
      <c r="Z46"/>
      <c r="AA46"/>
      <c r="AB46"/>
    </row>
    <row r="47" spans="2:28" ht="16.5" x14ac:dyDescent="0.25">
      <c r="B47" s="10">
        <f>VLOOKUP(C47,Schools!$A$2:$C$175,2,FALSE)</f>
        <v>9252070</v>
      </c>
      <c r="C47" t="s">
        <v>303</v>
      </c>
      <c r="D47" t="s">
        <v>304</v>
      </c>
      <c r="E47" s="15">
        <v>1752.25</v>
      </c>
      <c r="F47" s="15">
        <v>1938</v>
      </c>
      <c r="G47" s="15">
        <f t="shared" si="10"/>
        <v>-185.75</v>
      </c>
      <c r="H47" s="16">
        <f t="shared" si="0"/>
        <v>-185.75</v>
      </c>
      <c r="I47" s="16">
        <f t="shared" si="1"/>
        <v>0</v>
      </c>
      <c r="J47"/>
      <c r="K47" s="16">
        <v>185.35</v>
      </c>
      <c r="L47" s="16"/>
      <c r="M47" s="16">
        <v>0</v>
      </c>
      <c r="N47"/>
      <c r="O47" s="16">
        <f t="shared" si="2"/>
        <v>-0.40000000000000568</v>
      </c>
      <c r="P47"/>
      <c r="Q47"/>
      <c r="R47"/>
      <c r="S47" s="17">
        <f t="shared" si="3"/>
        <v>0</v>
      </c>
      <c r="T47"/>
      <c r="U47" s="17">
        <f t="shared" si="4"/>
        <v>-0.40000000000000568</v>
      </c>
      <c r="V47"/>
      <c r="W47" s="18" t="s">
        <v>188</v>
      </c>
      <c r="X47" s="19"/>
      <c r="Y47"/>
      <c r="Z47"/>
      <c r="AA47"/>
      <c r="AB47"/>
    </row>
    <row r="48" spans="2:28" ht="16.5" x14ac:dyDescent="0.25">
      <c r="B48" s="10">
        <f>VLOOKUP(C48,Schools!$A$2:$C$175,2,FALSE)</f>
        <v>9252054</v>
      </c>
      <c r="C48" t="s">
        <v>305</v>
      </c>
      <c r="D48" t="s">
        <v>306</v>
      </c>
      <c r="E48" s="15">
        <v>-6041.02</v>
      </c>
      <c r="F48" s="15">
        <v>9708</v>
      </c>
      <c r="G48" s="15">
        <f t="shared" si="10"/>
        <v>-15749.02</v>
      </c>
      <c r="H48" s="16">
        <f t="shared" si="0"/>
        <v>-15749.02</v>
      </c>
      <c r="I48" s="16">
        <f t="shared" si="1"/>
        <v>0</v>
      </c>
      <c r="J48"/>
      <c r="K48" s="16">
        <v>0</v>
      </c>
      <c r="L48" s="16"/>
      <c r="M48" s="16">
        <v>0</v>
      </c>
      <c r="N48"/>
      <c r="O48" s="16">
        <f t="shared" si="2"/>
        <v>-15749.02</v>
      </c>
      <c r="P48"/>
      <c r="Q48"/>
      <c r="R48"/>
      <c r="S48" s="17">
        <f t="shared" si="3"/>
        <v>0</v>
      </c>
      <c r="T48"/>
      <c r="U48" s="17">
        <f t="shared" si="4"/>
        <v>-15749.02</v>
      </c>
      <c r="V48"/>
      <c r="W48" s="18" t="s">
        <v>188</v>
      </c>
      <c r="X48" s="19"/>
      <c r="Y48"/>
      <c r="Z48"/>
      <c r="AA48"/>
      <c r="AB48"/>
    </row>
    <row r="49" spans="2:28" ht="16.5" x14ac:dyDescent="0.25">
      <c r="B49" s="10">
        <f>VLOOKUP(C49,Schools!$A$2:$C$175,2,FALSE)</f>
        <v>9252055</v>
      </c>
      <c r="C49" t="s">
        <v>307</v>
      </c>
      <c r="D49" t="s">
        <v>308</v>
      </c>
      <c r="E49" s="15">
        <v>-3696</v>
      </c>
      <c r="F49" s="15">
        <v>-956</v>
      </c>
      <c r="G49" s="15">
        <f t="shared" si="10"/>
        <v>-2740</v>
      </c>
      <c r="H49" s="16">
        <f t="shared" si="0"/>
        <v>-2740</v>
      </c>
      <c r="I49" s="16">
        <f t="shared" si="1"/>
        <v>0</v>
      </c>
      <c r="J49"/>
      <c r="K49" s="16">
        <v>4914.6099999999997</v>
      </c>
      <c r="L49" s="16"/>
      <c r="M49" s="16">
        <v>0</v>
      </c>
      <c r="N49"/>
      <c r="O49" s="16">
        <f t="shared" si="2"/>
        <v>2174.6099999999997</v>
      </c>
      <c r="P49"/>
      <c r="Q49" s="16">
        <f>I49+O49</f>
        <v>2174.6099999999997</v>
      </c>
      <c r="R49"/>
      <c r="S49" s="17">
        <f t="shared" si="3"/>
        <v>2174.6099999999997</v>
      </c>
      <c r="T49"/>
      <c r="U49" s="17">
        <f t="shared" si="4"/>
        <v>0</v>
      </c>
      <c r="V49"/>
      <c r="W49" s="18" t="s">
        <v>188</v>
      </c>
      <c r="X49" s="19"/>
      <c r="Y49"/>
      <c r="Z49"/>
      <c r="AA49"/>
      <c r="AB49"/>
    </row>
    <row r="50" spans="2:28" ht="51.75" x14ac:dyDescent="0.25">
      <c r="B50" s="10">
        <f>VLOOKUP(C50,Schools!$A$2:$C$175,2,FALSE)</f>
        <v>9253029</v>
      </c>
      <c r="C50" s="20" t="s">
        <v>309</v>
      </c>
      <c r="D50" s="20" t="s">
        <v>310</v>
      </c>
      <c r="E50" s="21">
        <v>-7783</v>
      </c>
      <c r="F50" s="21">
        <v>-1</v>
      </c>
      <c r="G50" s="21">
        <f>-F50+E50</f>
        <v>-7782</v>
      </c>
      <c r="H50" s="22">
        <f t="shared" si="0"/>
        <v>-7782</v>
      </c>
      <c r="I50" s="22">
        <f t="shared" si="1"/>
        <v>0</v>
      </c>
      <c r="J50" s="20" t="s">
        <v>198</v>
      </c>
      <c r="K50" s="22">
        <v>7782.9999999999982</v>
      </c>
      <c r="L50" s="22"/>
      <c r="M50" s="22">
        <v>0</v>
      </c>
      <c r="N50" s="20"/>
      <c r="O50" s="22">
        <f t="shared" si="2"/>
        <v>0.99999999999818101</v>
      </c>
      <c r="P50" s="20"/>
      <c r="Q50" s="20"/>
      <c r="R50" s="20"/>
      <c r="S50" s="23">
        <f>G50+K50</f>
        <v>0.99999999999818101</v>
      </c>
      <c r="T50" s="20"/>
      <c r="U50" s="23">
        <f t="shared" si="4"/>
        <v>0</v>
      </c>
      <c r="V50"/>
      <c r="W50" s="18" t="s">
        <v>188</v>
      </c>
      <c r="X50" s="19" t="s">
        <v>199</v>
      </c>
      <c r="Y50" t="s">
        <v>253</v>
      </c>
      <c r="Z50"/>
      <c r="AA50"/>
      <c r="AB50"/>
    </row>
    <row r="51" spans="2:28" ht="16.5" x14ac:dyDescent="0.25">
      <c r="B51" s="10">
        <f>VLOOKUP(C51,Schools!$A$2:$C$175,2,FALSE)</f>
        <v>9253026</v>
      </c>
      <c r="C51" t="s">
        <v>311</v>
      </c>
      <c r="D51" t="s">
        <v>312</v>
      </c>
      <c r="E51" s="15">
        <v>6724.73</v>
      </c>
      <c r="F51" s="15">
        <v>8015</v>
      </c>
      <c r="G51" s="15">
        <f t="shared" ref="G51:G55" si="11">-F51+E51</f>
        <v>-1290.2700000000004</v>
      </c>
      <c r="H51" s="16">
        <f t="shared" si="0"/>
        <v>-1290.2700000000004</v>
      </c>
      <c r="I51" s="16">
        <f t="shared" si="1"/>
        <v>0</v>
      </c>
      <c r="J51"/>
      <c r="K51" s="16">
        <v>516.65</v>
      </c>
      <c r="L51" s="16"/>
      <c r="M51" s="16">
        <v>0</v>
      </c>
      <c r="N51"/>
      <c r="O51" s="16">
        <f t="shared" si="2"/>
        <v>-773.62000000000046</v>
      </c>
      <c r="P51"/>
      <c r="Q51"/>
      <c r="R51"/>
      <c r="S51" s="17">
        <f t="shared" si="3"/>
        <v>0</v>
      </c>
      <c r="T51"/>
      <c r="U51" s="17">
        <f t="shared" si="4"/>
        <v>-773.62000000000046</v>
      </c>
      <c r="V51"/>
      <c r="W51" s="18" t="s">
        <v>188</v>
      </c>
      <c r="X51" s="19"/>
      <c r="Y51"/>
      <c r="Z51"/>
      <c r="AA51"/>
      <c r="AB51"/>
    </row>
    <row r="52" spans="2:28" ht="16.5" x14ac:dyDescent="0.25">
      <c r="B52" s="10">
        <f>VLOOKUP(C52,Schools!$A$2:$C$175,2,FALSE)</f>
        <v>9253123</v>
      </c>
      <c r="C52" t="s">
        <v>313</v>
      </c>
      <c r="D52" t="s">
        <v>314</v>
      </c>
      <c r="E52" s="15">
        <v>146.66</v>
      </c>
      <c r="F52" s="15">
        <v>1916</v>
      </c>
      <c r="G52" s="15">
        <f t="shared" si="11"/>
        <v>-1769.34</v>
      </c>
      <c r="H52" s="16">
        <f t="shared" si="0"/>
        <v>-1769.34</v>
      </c>
      <c r="I52" s="16">
        <f t="shared" si="1"/>
        <v>0</v>
      </c>
      <c r="J52"/>
      <c r="K52" s="16">
        <v>894.52</v>
      </c>
      <c r="L52" s="16"/>
      <c r="M52" s="16">
        <v>0</v>
      </c>
      <c r="N52"/>
      <c r="O52" s="16">
        <f t="shared" si="2"/>
        <v>-874.81999999999994</v>
      </c>
      <c r="P52"/>
      <c r="Q52"/>
      <c r="R52"/>
      <c r="S52" s="17">
        <f t="shared" si="3"/>
        <v>0</v>
      </c>
      <c r="T52"/>
      <c r="U52" s="17">
        <f t="shared" si="4"/>
        <v>-874.81999999999994</v>
      </c>
      <c r="V52"/>
      <c r="W52" s="18" t="s">
        <v>188</v>
      </c>
      <c r="X52" s="19"/>
      <c r="Y52"/>
      <c r="Z52"/>
      <c r="AA52"/>
      <c r="AB52"/>
    </row>
    <row r="53" spans="2:28" ht="26.25" x14ac:dyDescent="0.25">
      <c r="B53" s="10">
        <f>VLOOKUP(C53,Schools!$A$2:$C$175,2,FALSE)</f>
        <v>9253313</v>
      </c>
      <c r="C53" t="s">
        <v>315</v>
      </c>
      <c r="D53" t="s">
        <v>316</v>
      </c>
      <c r="E53" s="15">
        <v>-383</v>
      </c>
      <c r="F53" s="15">
        <v>-823</v>
      </c>
      <c r="G53" s="15">
        <f t="shared" si="11"/>
        <v>440</v>
      </c>
      <c r="H53" s="16">
        <f t="shared" si="0"/>
        <v>0</v>
      </c>
      <c r="I53" s="16">
        <f t="shared" si="1"/>
        <v>440</v>
      </c>
      <c r="J53"/>
      <c r="K53" s="16">
        <v>0</v>
      </c>
      <c r="L53" s="16"/>
      <c r="M53" s="16">
        <v>0</v>
      </c>
      <c r="N53"/>
      <c r="O53" s="16">
        <f t="shared" si="2"/>
        <v>440</v>
      </c>
      <c r="P53"/>
      <c r="Q53" s="16">
        <f>I53+O53</f>
        <v>880</v>
      </c>
      <c r="R53"/>
      <c r="S53" s="17">
        <f t="shared" si="3"/>
        <v>440</v>
      </c>
      <c r="T53"/>
      <c r="U53" s="17">
        <f t="shared" si="4"/>
        <v>0</v>
      </c>
      <c r="V53"/>
      <c r="W53" s="18" t="s">
        <v>188</v>
      </c>
      <c r="X53" s="19" t="s">
        <v>203</v>
      </c>
      <c r="Y53" t="s">
        <v>204</v>
      </c>
      <c r="Z53"/>
      <c r="AA53"/>
      <c r="AB53"/>
    </row>
    <row r="54" spans="2:28" ht="26.25" x14ac:dyDescent="0.25">
      <c r="B54" s="10">
        <f>VLOOKUP(C54,Schools!$A$2:$C$175,2,FALSE)</f>
        <v>9253314</v>
      </c>
      <c r="C54" t="s">
        <v>317</v>
      </c>
      <c r="D54" t="s">
        <v>318</v>
      </c>
      <c r="E54" s="15">
        <v>2720.04</v>
      </c>
      <c r="F54" s="15">
        <v>2501</v>
      </c>
      <c r="G54" s="15">
        <f t="shared" si="11"/>
        <v>219.03999999999996</v>
      </c>
      <c r="H54" s="16">
        <f t="shared" si="0"/>
        <v>0</v>
      </c>
      <c r="I54" s="16">
        <f t="shared" si="1"/>
        <v>219.03999999999996</v>
      </c>
      <c r="J54"/>
      <c r="K54" s="16">
        <v>0</v>
      </c>
      <c r="L54" s="16"/>
      <c r="M54" s="16">
        <v>0</v>
      </c>
      <c r="N54"/>
      <c r="O54" s="16">
        <f t="shared" si="2"/>
        <v>219.03999999999996</v>
      </c>
      <c r="P54"/>
      <c r="Q54" s="16">
        <f>I54+O54</f>
        <v>438.07999999999993</v>
      </c>
      <c r="R54"/>
      <c r="S54" s="17">
        <f t="shared" si="3"/>
        <v>219.03999999999996</v>
      </c>
      <c r="T54"/>
      <c r="U54" s="17">
        <f t="shared" si="4"/>
        <v>0</v>
      </c>
      <c r="V54"/>
      <c r="W54" s="18" t="s">
        <v>188</v>
      </c>
      <c r="X54" s="19" t="s">
        <v>203</v>
      </c>
      <c r="Y54" t="s">
        <v>204</v>
      </c>
      <c r="Z54"/>
      <c r="AA54"/>
      <c r="AB54"/>
    </row>
    <row r="55" spans="2:28" ht="16.5" x14ac:dyDescent="0.25">
      <c r="B55" s="10">
        <f>VLOOKUP(C55,Schools!$A$2:$C$175,2,FALSE)</f>
        <v>9252159</v>
      </c>
      <c r="C55" t="s">
        <v>319</v>
      </c>
      <c r="D55" t="s">
        <v>320</v>
      </c>
      <c r="E55" s="15">
        <v>1865.77</v>
      </c>
      <c r="F55" s="15">
        <v>10468</v>
      </c>
      <c r="G55" s="15">
        <f t="shared" si="11"/>
        <v>-8602.23</v>
      </c>
      <c r="H55" s="16">
        <f t="shared" si="0"/>
        <v>-8602.23</v>
      </c>
      <c r="I55" s="16">
        <f t="shared" si="1"/>
        <v>0</v>
      </c>
      <c r="J55"/>
      <c r="K55" s="16">
        <v>5594.12</v>
      </c>
      <c r="L55" s="16"/>
      <c r="M55" s="16">
        <v>0</v>
      </c>
      <c r="N55"/>
      <c r="O55" s="16">
        <f t="shared" si="2"/>
        <v>-3008.1099999999997</v>
      </c>
      <c r="P55"/>
      <c r="Q55"/>
      <c r="R55"/>
      <c r="S55" s="17">
        <f t="shared" si="3"/>
        <v>0</v>
      </c>
      <c r="T55"/>
      <c r="U55" s="17">
        <f t="shared" si="4"/>
        <v>-3008.1099999999997</v>
      </c>
      <c r="V55"/>
      <c r="W55" s="18" t="s">
        <v>188</v>
      </c>
      <c r="X55" s="19"/>
      <c r="Y55"/>
      <c r="Z55"/>
      <c r="AA55"/>
      <c r="AB55"/>
    </row>
    <row r="56" spans="2:28" ht="51.75" x14ac:dyDescent="0.25">
      <c r="B56" s="10">
        <f>VLOOKUP(C56,Schools!$A$2:$C$175,2,FALSE)</f>
        <v>9255217</v>
      </c>
      <c r="C56" s="20" t="s">
        <v>321</v>
      </c>
      <c r="D56" s="20" t="s">
        <v>322</v>
      </c>
      <c r="E56" s="21">
        <v>-7446</v>
      </c>
      <c r="F56" s="21">
        <v>0</v>
      </c>
      <c r="G56" s="21">
        <f>-F56+E56</f>
        <v>-7446</v>
      </c>
      <c r="H56" s="22">
        <f t="shared" si="0"/>
        <v>-7446</v>
      </c>
      <c r="I56" s="22">
        <f t="shared" si="1"/>
        <v>0</v>
      </c>
      <c r="J56" s="20" t="s">
        <v>198</v>
      </c>
      <c r="K56" s="22">
        <v>11214</v>
      </c>
      <c r="L56" s="22"/>
      <c r="M56" s="22">
        <v>0</v>
      </c>
      <c r="N56" s="20"/>
      <c r="O56" s="22">
        <f t="shared" si="2"/>
        <v>3768</v>
      </c>
      <c r="P56" s="20"/>
      <c r="Q56" s="20"/>
      <c r="R56" s="20"/>
      <c r="S56" s="23">
        <f t="shared" si="3"/>
        <v>3768</v>
      </c>
      <c r="T56" s="20"/>
      <c r="U56" s="23">
        <f t="shared" si="4"/>
        <v>0</v>
      </c>
      <c r="V56"/>
      <c r="W56" s="18" t="s">
        <v>188</v>
      </c>
      <c r="X56" s="19" t="s">
        <v>199</v>
      </c>
      <c r="Y56" t="s">
        <v>323</v>
      </c>
      <c r="Z56"/>
      <c r="AA56"/>
      <c r="AB56"/>
    </row>
    <row r="57" spans="2:28" ht="26.25" x14ac:dyDescent="0.25">
      <c r="B57" s="10">
        <f>VLOOKUP(C57,Schools!$A$2:$C$175,2,FALSE)</f>
        <v>9253124</v>
      </c>
      <c r="C57" t="s">
        <v>324</v>
      </c>
      <c r="D57" t="s">
        <v>325</v>
      </c>
      <c r="E57" s="15">
        <v>5673.44</v>
      </c>
      <c r="F57" s="15">
        <v>2798</v>
      </c>
      <c r="G57" s="15">
        <f t="shared" ref="G57:G63" si="12">-F57+E57</f>
        <v>2875.4399999999996</v>
      </c>
      <c r="H57" s="16">
        <f t="shared" si="0"/>
        <v>0</v>
      </c>
      <c r="I57" s="16">
        <f t="shared" si="1"/>
        <v>2875.4399999999996</v>
      </c>
      <c r="J57"/>
      <c r="K57" s="16">
        <v>1.34</v>
      </c>
      <c r="L57" s="16"/>
      <c r="M57" s="16">
        <v>60.92</v>
      </c>
      <c r="N57"/>
      <c r="O57" s="16">
        <f t="shared" si="2"/>
        <v>2937.7</v>
      </c>
      <c r="P57"/>
      <c r="Q57" s="16">
        <f>I57+O57</f>
        <v>5813.1399999999994</v>
      </c>
      <c r="R57"/>
      <c r="S57" s="17">
        <f t="shared" si="3"/>
        <v>2937.7</v>
      </c>
      <c r="T57"/>
      <c r="U57" s="17">
        <f t="shared" si="4"/>
        <v>0</v>
      </c>
      <c r="V57"/>
      <c r="W57" s="18" t="s">
        <v>188</v>
      </c>
      <c r="X57" s="19" t="s">
        <v>203</v>
      </c>
      <c r="Y57" t="s">
        <v>207</v>
      </c>
      <c r="Z57"/>
      <c r="AA57"/>
      <c r="AB57"/>
    </row>
    <row r="58" spans="2:28" ht="16.5" x14ac:dyDescent="0.25">
      <c r="B58" s="10">
        <f>VLOOKUP(C58,Schools!$A$2:$C$175,2,FALSE)</f>
        <v>9253125</v>
      </c>
      <c r="C58" t="s">
        <v>326</v>
      </c>
      <c r="D58" t="s">
        <v>327</v>
      </c>
      <c r="E58" s="15">
        <v>216</v>
      </c>
      <c r="F58" s="15">
        <v>2419</v>
      </c>
      <c r="G58" s="15">
        <f t="shared" si="12"/>
        <v>-2203</v>
      </c>
      <c r="H58" s="16">
        <f t="shared" si="0"/>
        <v>-2203</v>
      </c>
      <c r="I58" s="16">
        <f t="shared" si="1"/>
        <v>0</v>
      </c>
      <c r="J58"/>
      <c r="K58" s="16">
        <v>0</v>
      </c>
      <c r="L58" s="16"/>
      <c r="M58" s="16">
        <v>0</v>
      </c>
      <c r="N58"/>
      <c r="O58" s="16">
        <f t="shared" si="2"/>
        <v>-2203</v>
      </c>
      <c r="P58"/>
      <c r="Q58"/>
      <c r="R58"/>
      <c r="S58" s="17">
        <f t="shared" si="3"/>
        <v>0</v>
      </c>
      <c r="T58"/>
      <c r="U58" s="17">
        <f t="shared" si="4"/>
        <v>-2203</v>
      </c>
      <c r="V58"/>
      <c r="W58" s="18" t="s">
        <v>188</v>
      </c>
      <c r="X58" s="19"/>
      <c r="Y58"/>
      <c r="Z58"/>
      <c r="AA58"/>
      <c r="AB58"/>
    </row>
    <row r="59" spans="2:28" ht="16.5" x14ac:dyDescent="0.25">
      <c r="B59" s="10">
        <f>VLOOKUP(C59,Schools!$A$2:$C$175,2,FALSE)</f>
        <v>9253031</v>
      </c>
      <c r="C59" t="s">
        <v>328</v>
      </c>
      <c r="D59" t="s">
        <v>329</v>
      </c>
      <c r="E59" s="15">
        <v>3.35</v>
      </c>
      <c r="F59" s="15">
        <v>782</v>
      </c>
      <c r="G59" s="15">
        <f t="shared" si="12"/>
        <v>-778.65</v>
      </c>
      <c r="H59" s="16">
        <f t="shared" si="0"/>
        <v>-778.65</v>
      </c>
      <c r="I59" s="16">
        <f t="shared" si="1"/>
        <v>0</v>
      </c>
      <c r="J59"/>
      <c r="K59" s="16">
        <v>1242.7100000000003</v>
      </c>
      <c r="L59" s="16"/>
      <c r="M59" s="16">
        <v>82.44</v>
      </c>
      <c r="N59"/>
      <c r="O59" s="16">
        <f t="shared" si="2"/>
        <v>546.50000000000023</v>
      </c>
      <c r="P59"/>
      <c r="Q59" s="16">
        <f t="shared" ref="Q59:Q63" si="13">I59+O59</f>
        <v>546.50000000000023</v>
      </c>
      <c r="R59"/>
      <c r="S59" s="17">
        <f t="shared" si="3"/>
        <v>546.50000000000023</v>
      </c>
      <c r="T59"/>
      <c r="U59" s="17">
        <f t="shared" si="4"/>
        <v>0</v>
      </c>
      <c r="V59"/>
      <c r="W59" s="18" t="s">
        <v>188</v>
      </c>
      <c r="X59" s="19"/>
      <c r="Y59"/>
      <c r="Z59"/>
      <c r="AA59"/>
      <c r="AB59"/>
    </row>
    <row r="60" spans="2:28" ht="26.25" x14ac:dyDescent="0.25">
      <c r="B60" s="10">
        <f>VLOOKUP(C60,Schools!$A$2:$C$175,2,FALSE)</f>
        <v>9253033</v>
      </c>
      <c r="C60" t="s">
        <v>330</v>
      </c>
      <c r="D60" t="s">
        <v>331</v>
      </c>
      <c r="E60" s="15">
        <v>2503.9299999999998</v>
      </c>
      <c r="F60" s="15">
        <v>1936</v>
      </c>
      <c r="G60" s="15">
        <f t="shared" si="12"/>
        <v>567.92999999999984</v>
      </c>
      <c r="H60" s="16">
        <f t="shared" si="0"/>
        <v>0</v>
      </c>
      <c r="I60" s="16">
        <f t="shared" si="1"/>
        <v>567.92999999999984</v>
      </c>
      <c r="J60"/>
      <c r="K60" s="16">
        <f>52.5+511.86</f>
        <v>564.36</v>
      </c>
      <c r="L60" s="16"/>
      <c r="M60" s="16">
        <v>0</v>
      </c>
      <c r="N60"/>
      <c r="O60" s="16">
        <f t="shared" si="2"/>
        <v>1132.29</v>
      </c>
      <c r="P60"/>
      <c r="Q60" s="16">
        <f t="shared" si="13"/>
        <v>1700.2199999999998</v>
      </c>
      <c r="R60"/>
      <c r="S60" s="17">
        <f t="shared" si="3"/>
        <v>1132.29</v>
      </c>
      <c r="T60"/>
      <c r="U60" s="17">
        <f t="shared" si="4"/>
        <v>0</v>
      </c>
      <c r="V60"/>
      <c r="W60" s="18" t="s">
        <v>188</v>
      </c>
      <c r="X60" s="19" t="s">
        <v>203</v>
      </c>
      <c r="Y60" t="s">
        <v>593</v>
      </c>
      <c r="Z60"/>
      <c r="AA60"/>
      <c r="AB60"/>
    </row>
    <row r="61" spans="2:28" ht="26.25" x14ac:dyDescent="0.25">
      <c r="B61" s="10">
        <f>VLOOKUP(C61,Schools!$A$2:$C$175,2,FALSE)</f>
        <v>9252025</v>
      </c>
      <c r="C61" t="s">
        <v>332</v>
      </c>
      <c r="D61" t="s">
        <v>333</v>
      </c>
      <c r="E61" s="15">
        <v>1526</v>
      </c>
      <c r="F61" s="15">
        <v>271</v>
      </c>
      <c r="G61" s="15">
        <f t="shared" si="12"/>
        <v>1255</v>
      </c>
      <c r="H61" s="16">
        <f t="shared" si="0"/>
        <v>0</v>
      </c>
      <c r="I61" s="16">
        <f t="shared" si="1"/>
        <v>1255</v>
      </c>
      <c r="J61"/>
      <c r="K61" s="16">
        <v>925</v>
      </c>
      <c r="L61" s="16"/>
      <c r="M61" s="16">
        <v>0</v>
      </c>
      <c r="N61"/>
      <c r="O61" s="16">
        <f t="shared" si="2"/>
        <v>2180</v>
      </c>
      <c r="P61"/>
      <c r="Q61" s="16">
        <f t="shared" si="13"/>
        <v>3435</v>
      </c>
      <c r="R61"/>
      <c r="S61" s="17">
        <f t="shared" si="3"/>
        <v>2180</v>
      </c>
      <c r="T61"/>
      <c r="U61" s="17">
        <f t="shared" si="4"/>
        <v>0</v>
      </c>
      <c r="V61"/>
      <c r="W61" s="18" t="s">
        <v>188</v>
      </c>
      <c r="X61" s="19" t="s">
        <v>203</v>
      </c>
      <c r="Y61" t="s">
        <v>207</v>
      </c>
      <c r="Z61"/>
      <c r="AA61"/>
      <c r="AB61"/>
    </row>
    <row r="62" spans="2:28" ht="77.25" x14ac:dyDescent="0.25">
      <c r="B62" s="10">
        <f>VLOOKUP(C62,Schools!$A$2:$C$175,2,FALSE)</f>
        <v>9252210</v>
      </c>
      <c r="C62" t="s">
        <v>334</v>
      </c>
      <c r="D62" t="s">
        <v>335</v>
      </c>
      <c r="E62" s="15">
        <v>5868.98</v>
      </c>
      <c r="F62" s="15">
        <v>6362</v>
      </c>
      <c r="G62" s="15">
        <f t="shared" si="12"/>
        <v>-493.02000000000044</v>
      </c>
      <c r="H62" s="16">
        <f t="shared" si="0"/>
        <v>-493.02000000000044</v>
      </c>
      <c r="I62" s="16">
        <v>509.41999999999996</v>
      </c>
      <c r="J62"/>
      <c r="K62" s="16">
        <v>509.42</v>
      </c>
      <c r="L62" s="16"/>
      <c r="M62" s="16">
        <v>5.13</v>
      </c>
      <c r="N62"/>
      <c r="O62" s="16">
        <f t="shared" si="2"/>
        <v>21.529999999999578</v>
      </c>
      <c r="P62"/>
      <c r="Q62" s="16">
        <f t="shared" si="13"/>
        <v>530.94999999999959</v>
      </c>
      <c r="R62"/>
      <c r="S62" s="17">
        <f t="shared" si="3"/>
        <v>21.529999999999578</v>
      </c>
      <c r="T62"/>
      <c r="U62" s="17">
        <f t="shared" si="4"/>
        <v>0</v>
      </c>
      <c r="V62"/>
      <c r="W62" s="18" t="s">
        <v>188</v>
      </c>
      <c r="X62" s="19" t="s">
        <v>336</v>
      </c>
      <c r="Y62" t="s">
        <v>207</v>
      </c>
      <c r="Z62"/>
      <c r="AA62"/>
      <c r="AB62"/>
    </row>
    <row r="63" spans="2:28" ht="26.25" x14ac:dyDescent="0.25">
      <c r="B63" s="10">
        <f>VLOOKUP(C63,Schools!$A$2:$C$175,2,FALSE)</f>
        <v>9253089</v>
      </c>
      <c r="C63" t="s">
        <v>337</v>
      </c>
      <c r="D63" t="s">
        <v>338</v>
      </c>
      <c r="E63" s="15">
        <v>3969.97</v>
      </c>
      <c r="F63" s="15">
        <v>3934</v>
      </c>
      <c r="G63" s="15">
        <f t="shared" si="12"/>
        <v>35.9699999999998</v>
      </c>
      <c r="H63" s="16">
        <f t="shared" si="0"/>
        <v>0</v>
      </c>
      <c r="I63" s="16">
        <f t="shared" si="1"/>
        <v>35.9699999999998</v>
      </c>
      <c r="J63"/>
      <c r="K63" s="16">
        <v>0</v>
      </c>
      <c r="L63" s="16"/>
      <c r="M63" s="16">
        <v>0</v>
      </c>
      <c r="N63"/>
      <c r="O63" s="16">
        <f t="shared" si="2"/>
        <v>35.9699999999998</v>
      </c>
      <c r="P63"/>
      <c r="Q63" s="16">
        <f t="shared" si="13"/>
        <v>71.9399999999996</v>
      </c>
      <c r="R63"/>
      <c r="S63" s="17">
        <f t="shared" si="3"/>
        <v>35.9699999999998</v>
      </c>
      <c r="T63"/>
      <c r="U63" s="17">
        <f t="shared" si="4"/>
        <v>0</v>
      </c>
      <c r="V63"/>
      <c r="W63" s="18" t="s">
        <v>188</v>
      </c>
      <c r="X63" s="19" t="s">
        <v>203</v>
      </c>
      <c r="Y63" t="s">
        <v>204</v>
      </c>
      <c r="Z63"/>
      <c r="AA63"/>
      <c r="AB63"/>
    </row>
    <row r="64" spans="2:28" ht="51.75" x14ac:dyDescent="0.25">
      <c r="B64" s="10">
        <f>VLOOKUP(C64,Schools!$A$2:$C$175,2,FALSE)</f>
        <v>9253167</v>
      </c>
      <c r="C64" s="20" t="s">
        <v>339</v>
      </c>
      <c r="D64" s="20" t="s">
        <v>340</v>
      </c>
      <c r="E64" s="21">
        <v>-7746</v>
      </c>
      <c r="F64" s="21">
        <v>11747</v>
      </c>
      <c r="G64" s="21">
        <f>-F64+E64</f>
        <v>-19493</v>
      </c>
      <c r="H64" s="22">
        <f t="shared" si="0"/>
        <v>-19493</v>
      </c>
      <c r="I64" s="22">
        <f t="shared" si="1"/>
        <v>0</v>
      </c>
      <c r="J64" s="20" t="s">
        <v>198</v>
      </c>
      <c r="K64" s="22">
        <v>19475.480000000003</v>
      </c>
      <c r="L64" s="22"/>
      <c r="M64" s="22">
        <v>0</v>
      </c>
      <c r="N64" s="20"/>
      <c r="O64" s="22">
        <f t="shared" si="2"/>
        <v>-17.519999999996799</v>
      </c>
      <c r="P64" s="20"/>
      <c r="Q64" s="20"/>
      <c r="R64" s="20"/>
      <c r="S64" s="23">
        <f t="shared" si="3"/>
        <v>0</v>
      </c>
      <c r="T64" s="20"/>
      <c r="U64" s="23">
        <f t="shared" si="4"/>
        <v>-17.519999999996799</v>
      </c>
      <c r="V64"/>
      <c r="W64" s="18" t="s">
        <v>188</v>
      </c>
      <c r="X64" s="19" t="s">
        <v>199</v>
      </c>
      <c r="Y64" t="s">
        <v>253</v>
      </c>
      <c r="Z64"/>
      <c r="AA64"/>
      <c r="AB64"/>
    </row>
    <row r="65" spans="2:28" ht="26.25" x14ac:dyDescent="0.25">
      <c r="B65" s="10">
        <f>VLOOKUP(C65,Schools!$A$2:$C$175,2,FALSE)</f>
        <v>9252229</v>
      </c>
      <c r="C65" t="s">
        <v>341</v>
      </c>
      <c r="D65" t="s">
        <v>342</v>
      </c>
      <c r="E65" s="15">
        <v>-1867.28</v>
      </c>
      <c r="F65" s="15">
        <v>2973</v>
      </c>
      <c r="G65" s="15">
        <f t="shared" ref="G65:G82" si="14">-F65+E65</f>
        <v>-4840.28</v>
      </c>
      <c r="H65" s="16">
        <f t="shared" si="0"/>
        <v>-4840.28</v>
      </c>
      <c r="I65" s="16">
        <f t="shared" si="1"/>
        <v>0</v>
      </c>
      <c r="J65"/>
      <c r="K65" s="16">
        <v>5.33</v>
      </c>
      <c r="L65" s="16"/>
      <c r="M65" s="16">
        <v>0</v>
      </c>
      <c r="N65"/>
      <c r="O65" s="16">
        <f t="shared" si="2"/>
        <v>-4834.95</v>
      </c>
      <c r="P65"/>
      <c r="Q65"/>
      <c r="R65"/>
      <c r="S65" s="17">
        <f t="shared" si="3"/>
        <v>0</v>
      </c>
      <c r="T65"/>
      <c r="U65" s="17">
        <f t="shared" si="4"/>
        <v>-4834.95</v>
      </c>
      <c r="V65"/>
      <c r="W65" s="18" t="s">
        <v>188</v>
      </c>
      <c r="X65" s="19" t="s">
        <v>232</v>
      </c>
      <c r="Y65" t="s">
        <v>343</v>
      </c>
      <c r="Z65"/>
      <c r="AA65"/>
      <c r="AB65"/>
    </row>
    <row r="66" spans="2:28" ht="26.25" x14ac:dyDescent="0.25">
      <c r="B66" s="10">
        <f>VLOOKUP(C66,Schools!$A$2:$C$175,2,FALSE)</f>
        <v>9252162</v>
      </c>
      <c r="C66" t="s">
        <v>344</v>
      </c>
      <c r="D66" t="s">
        <v>345</v>
      </c>
      <c r="E66" s="15">
        <v>1301</v>
      </c>
      <c r="F66" s="15">
        <v>1236</v>
      </c>
      <c r="G66" s="15">
        <f t="shared" si="14"/>
        <v>65</v>
      </c>
      <c r="H66" s="16">
        <f t="shared" ref="H66:H129" si="15">IF(G66&lt;0,G66,0)</f>
        <v>0</v>
      </c>
      <c r="I66" s="16">
        <f t="shared" si="1"/>
        <v>65</v>
      </c>
      <c r="J66"/>
      <c r="K66" s="16">
        <v>0</v>
      </c>
      <c r="L66" s="16"/>
      <c r="M66" s="16">
        <v>0</v>
      </c>
      <c r="N66"/>
      <c r="O66" s="16">
        <f t="shared" si="2"/>
        <v>65</v>
      </c>
      <c r="P66"/>
      <c r="Q66" s="16">
        <f t="shared" ref="Q66" si="16">I66+O66</f>
        <v>130</v>
      </c>
      <c r="R66"/>
      <c r="S66" s="17">
        <f t="shared" si="3"/>
        <v>65</v>
      </c>
      <c r="T66"/>
      <c r="U66" s="17">
        <f t="shared" si="4"/>
        <v>0</v>
      </c>
      <c r="V66"/>
      <c r="W66" s="18" t="s">
        <v>188</v>
      </c>
      <c r="X66" s="19" t="s">
        <v>203</v>
      </c>
      <c r="Y66" t="s">
        <v>207</v>
      </c>
      <c r="Z66"/>
      <c r="AA66"/>
      <c r="AB66"/>
    </row>
    <row r="67" spans="2:28" ht="51.75" x14ac:dyDescent="0.25">
      <c r="B67" s="10">
        <f>VLOOKUP(C67,Schools!$A$2:$C$175,2,FALSE)</f>
        <v>9252166</v>
      </c>
      <c r="C67" t="s">
        <v>346</v>
      </c>
      <c r="D67" t="s">
        <v>347</v>
      </c>
      <c r="E67" s="15">
        <v>-464.18</v>
      </c>
      <c r="F67" s="15">
        <v>2942</v>
      </c>
      <c r="G67" s="15">
        <f t="shared" si="14"/>
        <v>-3406.18</v>
      </c>
      <c r="H67" s="16">
        <f t="shared" si="15"/>
        <v>-3406.18</v>
      </c>
      <c r="I67" s="16">
        <f t="shared" ref="I67:I130" si="17">IF(G67&gt;0,G67,0)</f>
        <v>0</v>
      </c>
      <c r="J67"/>
      <c r="K67" s="16">
        <v>3251.33</v>
      </c>
      <c r="L67" s="16"/>
      <c r="M67" s="16">
        <v>41.07</v>
      </c>
      <c r="N67"/>
      <c r="O67" s="16">
        <f t="shared" ref="O67:O130" si="18">G67+K67+M67</f>
        <v>-113.77999999999992</v>
      </c>
      <c r="P67"/>
      <c r="Q67" s="16"/>
      <c r="R67"/>
      <c r="S67" s="17">
        <f t="shared" ref="S67:S130" si="19">IF(O67&gt;=0,O67,0)</f>
        <v>0</v>
      </c>
      <c r="T67"/>
      <c r="U67" s="17">
        <f t="shared" ref="U67:U130" si="20">IF(O67&lt;=0,O67,0)</f>
        <v>-113.77999999999992</v>
      </c>
      <c r="V67"/>
      <c r="W67" s="18" t="s">
        <v>188</v>
      </c>
      <c r="X67" s="19" t="s">
        <v>348</v>
      </c>
      <c r="Y67" t="s">
        <v>349</v>
      </c>
      <c r="Z67"/>
      <c r="AA67"/>
      <c r="AB67"/>
    </row>
    <row r="68" spans="2:28" ht="16.5" x14ac:dyDescent="0.25">
      <c r="B68" s="10">
        <f>VLOOKUP(C68,Schools!$A$2:$C$175,2,FALSE)</f>
        <v>9252182</v>
      </c>
      <c r="C68" t="s">
        <v>350</v>
      </c>
      <c r="D68" t="s">
        <v>351</v>
      </c>
      <c r="E68" s="15">
        <v>-1567.44</v>
      </c>
      <c r="F68" s="15">
        <v>2621</v>
      </c>
      <c r="G68" s="15">
        <f t="shared" si="14"/>
        <v>-4188.4400000000005</v>
      </c>
      <c r="H68" s="16">
        <f t="shared" si="15"/>
        <v>-4188.4400000000005</v>
      </c>
      <c r="I68" s="16">
        <f t="shared" si="17"/>
        <v>0</v>
      </c>
      <c r="J68"/>
      <c r="K68" s="16">
        <v>2193.38</v>
      </c>
      <c r="L68" s="16"/>
      <c r="M68" s="16">
        <v>0</v>
      </c>
      <c r="N68"/>
      <c r="O68" s="16">
        <f t="shared" si="18"/>
        <v>-1995.0600000000004</v>
      </c>
      <c r="P68"/>
      <c r="Q68"/>
      <c r="R68"/>
      <c r="S68" s="17">
        <f t="shared" si="19"/>
        <v>0</v>
      </c>
      <c r="T68"/>
      <c r="U68" s="17">
        <f t="shared" si="20"/>
        <v>-1995.0600000000004</v>
      </c>
      <c r="V68"/>
      <c r="W68" s="18" t="s">
        <v>188</v>
      </c>
      <c r="X68" s="19"/>
      <c r="Y68"/>
      <c r="Z68"/>
      <c r="AA68"/>
      <c r="AB68"/>
    </row>
    <row r="69" spans="2:28" ht="16.5" x14ac:dyDescent="0.25">
      <c r="B69" s="10">
        <f>VLOOKUP(C69,Schools!$A$2:$C$175,2,FALSE)</f>
        <v>9253359</v>
      </c>
      <c r="C69" t="s">
        <v>352</v>
      </c>
      <c r="D69" t="s">
        <v>353</v>
      </c>
      <c r="E69" s="15">
        <v>12884.43</v>
      </c>
      <c r="F69" s="15">
        <v>23788</v>
      </c>
      <c r="G69" s="15">
        <f t="shared" si="14"/>
        <v>-10903.57</v>
      </c>
      <c r="H69" s="16">
        <f t="shared" si="15"/>
        <v>-10903.57</v>
      </c>
      <c r="I69" s="16">
        <f t="shared" si="17"/>
        <v>0</v>
      </c>
      <c r="J69"/>
      <c r="K69" s="16">
        <v>0</v>
      </c>
      <c r="L69" s="16"/>
      <c r="M69" s="16">
        <v>1043.06</v>
      </c>
      <c r="N69"/>
      <c r="O69" s="16">
        <f t="shared" si="18"/>
        <v>-9860.51</v>
      </c>
      <c r="P69"/>
      <c r="Q69"/>
      <c r="R69"/>
      <c r="S69" s="17">
        <f t="shared" si="19"/>
        <v>0</v>
      </c>
      <c r="T69"/>
      <c r="U69" s="17">
        <f t="shared" si="20"/>
        <v>-9860.51</v>
      </c>
      <c r="V69"/>
      <c r="W69" s="18" t="s">
        <v>188</v>
      </c>
      <c r="X69" s="19"/>
      <c r="Y69"/>
      <c r="Z69"/>
      <c r="AA69"/>
      <c r="AB69"/>
    </row>
    <row r="70" spans="2:28" ht="39" x14ac:dyDescent="0.25">
      <c r="B70" s="10">
        <f>VLOOKUP(C70,Schools!$A$2:$C$175,2,FALSE)</f>
        <v>9252094</v>
      </c>
      <c r="C70" t="s">
        <v>354</v>
      </c>
      <c r="D70" t="s">
        <v>355</v>
      </c>
      <c r="E70" s="15">
        <v>9103.92</v>
      </c>
      <c r="F70" s="15">
        <v>30625</v>
      </c>
      <c r="G70" s="15">
        <f t="shared" si="14"/>
        <v>-21521.08</v>
      </c>
      <c r="H70" s="16">
        <f t="shared" si="15"/>
        <v>-21521.08</v>
      </c>
      <c r="I70" s="16">
        <f t="shared" si="17"/>
        <v>0</v>
      </c>
      <c r="J70"/>
      <c r="K70" s="16">
        <v>16776.170000000006</v>
      </c>
      <c r="L70" s="16"/>
      <c r="M70" s="16">
        <v>0</v>
      </c>
      <c r="N70"/>
      <c r="O70" s="16">
        <f t="shared" si="18"/>
        <v>-4744.9099999999962</v>
      </c>
      <c r="P70"/>
      <c r="Q70"/>
      <c r="R70"/>
      <c r="S70" s="17">
        <f t="shared" si="19"/>
        <v>0</v>
      </c>
      <c r="T70"/>
      <c r="U70" s="17">
        <f t="shared" si="20"/>
        <v>-4744.9099999999962</v>
      </c>
      <c r="V70"/>
      <c r="W70" s="18" t="s">
        <v>188</v>
      </c>
      <c r="X70" s="19" t="s">
        <v>356</v>
      </c>
      <c r="Y70" t="s">
        <v>357</v>
      </c>
      <c r="Z70"/>
      <c r="AA70"/>
      <c r="AB70"/>
    </row>
    <row r="71" spans="2:28" ht="26.25" x14ac:dyDescent="0.25">
      <c r="B71" s="10">
        <f>VLOOKUP(C71,Schools!$A$2:$C$175,2,FALSE)</f>
        <v>9252028</v>
      </c>
      <c r="C71" t="s">
        <v>358</v>
      </c>
      <c r="D71" t="s">
        <v>359</v>
      </c>
      <c r="E71" s="15">
        <v>2860.85</v>
      </c>
      <c r="F71" s="15">
        <v>1735</v>
      </c>
      <c r="G71" s="15">
        <f t="shared" si="14"/>
        <v>1125.8499999999999</v>
      </c>
      <c r="H71" s="16">
        <f t="shared" si="15"/>
        <v>0</v>
      </c>
      <c r="I71" s="16">
        <f t="shared" si="17"/>
        <v>1125.8499999999999</v>
      </c>
      <c r="J71"/>
      <c r="K71" s="16">
        <v>2523.33</v>
      </c>
      <c r="L71" s="16"/>
      <c r="M71" s="16">
        <v>601.64</v>
      </c>
      <c r="N71"/>
      <c r="O71" s="16">
        <f t="shared" si="18"/>
        <v>4250.82</v>
      </c>
      <c r="P71"/>
      <c r="Q71" s="16">
        <f>I71+O71</f>
        <v>5376.67</v>
      </c>
      <c r="R71"/>
      <c r="S71" s="17">
        <f t="shared" si="19"/>
        <v>4250.82</v>
      </c>
      <c r="T71"/>
      <c r="U71" s="17">
        <f t="shared" si="20"/>
        <v>0</v>
      </c>
      <c r="V71"/>
      <c r="W71" s="18" t="s">
        <v>188</v>
      </c>
      <c r="X71" s="19" t="s">
        <v>203</v>
      </c>
      <c r="Y71" t="s">
        <v>207</v>
      </c>
      <c r="Z71"/>
      <c r="AA71"/>
      <c r="AB71"/>
    </row>
    <row r="72" spans="2:28" ht="16.5" x14ac:dyDescent="0.25">
      <c r="B72" s="10">
        <f>VLOOKUP(C72,Schools!$A$2:$C$175,2,FALSE)</f>
        <v>9253361</v>
      </c>
      <c r="C72" t="s">
        <v>360</v>
      </c>
      <c r="D72" t="s">
        <v>361</v>
      </c>
      <c r="E72" s="15">
        <v>-5120.05</v>
      </c>
      <c r="F72" s="15">
        <v>3946</v>
      </c>
      <c r="G72" s="15">
        <f t="shared" si="14"/>
        <v>-9066.0499999999993</v>
      </c>
      <c r="H72" s="16">
        <f t="shared" si="15"/>
        <v>-9066.0499999999993</v>
      </c>
      <c r="I72" s="16">
        <f t="shared" si="17"/>
        <v>0</v>
      </c>
      <c r="J72"/>
      <c r="K72" s="16">
        <v>498.6</v>
      </c>
      <c r="L72" s="16"/>
      <c r="M72" s="16">
        <v>0</v>
      </c>
      <c r="N72"/>
      <c r="O72" s="16">
        <f t="shared" si="18"/>
        <v>-8567.4499999999989</v>
      </c>
      <c r="P72"/>
      <c r="Q72"/>
      <c r="R72"/>
      <c r="S72" s="17">
        <f t="shared" si="19"/>
        <v>0</v>
      </c>
      <c r="T72"/>
      <c r="U72" s="17">
        <f t="shared" si="20"/>
        <v>-8567.4499999999989</v>
      </c>
      <c r="V72"/>
      <c r="W72" s="18" t="s">
        <v>188</v>
      </c>
      <c r="X72" s="19"/>
      <c r="Y72"/>
      <c r="Z72"/>
      <c r="AA72"/>
      <c r="AB72"/>
    </row>
    <row r="73" spans="2:28" ht="26.25" x14ac:dyDescent="0.25">
      <c r="B73" s="10">
        <f>VLOOKUP(C73,Schools!$A$2:$C$175,2,FALSE)</f>
        <v>9253037</v>
      </c>
      <c r="C73" t="s">
        <v>362</v>
      </c>
      <c r="D73" t="s">
        <v>363</v>
      </c>
      <c r="E73" s="15">
        <v>2329.4299999999998</v>
      </c>
      <c r="F73" s="15">
        <v>2078</v>
      </c>
      <c r="G73" s="15">
        <f t="shared" si="14"/>
        <v>251.42999999999984</v>
      </c>
      <c r="H73" s="16">
        <f t="shared" si="15"/>
        <v>0</v>
      </c>
      <c r="I73" s="16">
        <f t="shared" si="17"/>
        <v>251.42999999999984</v>
      </c>
      <c r="J73"/>
      <c r="K73" s="16">
        <v>2.82</v>
      </c>
      <c r="L73" s="16"/>
      <c r="M73" s="16">
        <v>32</v>
      </c>
      <c r="N73"/>
      <c r="O73" s="16">
        <f t="shared" si="18"/>
        <v>286.24999999999983</v>
      </c>
      <c r="P73"/>
      <c r="Q73" s="16">
        <f>I73+O73</f>
        <v>537.67999999999961</v>
      </c>
      <c r="R73"/>
      <c r="S73" s="17">
        <f t="shared" si="19"/>
        <v>286.24999999999983</v>
      </c>
      <c r="T73"/>
      <c r="U73" s="17">
        <f t="shared" si="20"/>
        <v>0</v>
      </c>
      <c r="V73"/>
      <c r="W73" s="18" t="s">
        <v>188</v>
      </c>
      <c r="X73" s="19" t="s">
        <v>203</v>
      </c>
      <c r="Y73" t="s">
        <v>207</v>
      </c>
      <c r="Z73"/>
      <c r="AA73"/>
      <c r="AB73"/>
    </row>
    <row r="74" spans="2:28" ht="26.25" x14ac:dyDescent="0.25">
      <c r="B74" s="10">
        <f>VLOOKUP(C74,Schools!$A$2:$C$175,2,FALSE)</f>
        <v>9253168</v>
      </c>
      <c r="C74" t="s">
        <v>364</v>
      </c>
      <c r="D74" t="s">
        <v>365</v>
      </c>
      <c r="E74" s="15">
        <v>1308.32</v>
      </c>
      <c r="F74" s="15">
        <v>5385</v>
      </c>
      <c r="G74" s="15">
        <f t="shared" si="14"/>
        <v>-4076.6800000000003</v>
      </c>
      <c r="H74" s="16">
        <f t="shared" si="15"/>
        <v>-4076.6800000000003</v>
      </c>
      <c r="I74" s="16">
        <f t="shared" si="17"/>
        <v>0</v>
      </c>
      <c r="J74"/>
      <c r="K74" s="16">
        <v>4306.9999999999982</v>
      </c>
      <c r="L74" s="16"/>
      <c r="M74" s="16">
        <v>45.23</v>
      </c>
      <c r="N74"/>
      <c r="O74" s="16">
        <f t="shared" si="18"/>
        <v>275.54999999999791</v>
      </c>
      <c r="P74"/>
      <c r="Q74"/>
      <c r="R74"/>
      <c r="S74" s="17">
        <f t="shared" si="19"/>
        <v>275.54999999999791</v>
      </c>
      <c r="T74"/>
      <c r="U74" s="17">
        <f t="shared" si="20"/>
        <v>0</v>
      </c>
      <c r="V74"/>
      <c r="W74" s="18" t="s">
        <v>188</v>
      </c>
      <c r="X74" s="19" t="s">
        <v>232</v>
      </c>
      <c r="Y74" t="s">
        <v>366</v>
      </c>
      <c r="Z74"/>
      <c r="AA74"/>
      <c r="AB74"/>
    </row>
    <row r="75" spans="2:28" ht="16.5" x14ac:dyDescent="0.25">
      <c r="B75" s="10">
        <f>VLOOKUP(C75,Schools!$A$2:$C$175,2,FALSE)</f>
        <v>9252169</v>
      </c>
      <c r="C75" t="s">
        <v>367</v>
      </c>
      <c r="D75" t="s">
        <v>368</v>
      </c>
      <c r="E75" s="15">
        <v>2347.92</v>
      </c>
      <c r="F75" s="15">
        <v>4642</v>
      </c>
      <c r="G75" s="15">
        <f t="shared" si="14"/>
        <v>-2294.08</v>
      </c>
      <c r="H75" s="16">
        <f t="shared" si="15"/>
        <v>-2294.08</v>
      </c>
      <c r="I75" s="16">
        <f t="shared" si="17"/>
        <v>0</v>
      </c>
      <c r="J75"/>
      <c r="K75" s="16">
        <v>140</v>
      </c>
      <c r="L75" s="16"/>
      <c r="M75" s="16">
        <v>0</v>
      </c>
      <c r="N75"/>
      <c r="O75" s="16">
        <f t="shared" si="18"/>
        <v>-2154.08</v>
      </c>
      <c r="P75"/>
      <c r="Q75"/>
      <c r="R75"/>
      <c r="S75" s="17">
        <f t="shared" si="19"/>
        <v>0</v>
      </c>
      <c r="T75"/>
      <c r="U75" s="17">
        <f t="shared" si="20"/>
        <v>-2154.08</v>
      </c>
      <c r="V75"/>
      <c r="W75" s="18" t="s">
        <v>188</v>
      </c>
      <c r="X75" s="19"/>
      <c r="Y75"/>
      <c r="Z75"/>
      <c r="AA75"/>
      <c r="AB75"/>
    </row>
    <row r="76" spans="2:28" ht="26.25" x14ac:dyDescent="0.25">
      <c r="B76" s="10">
        <f>VLOOKUP(C76,Schools!$A$2:$C$175,2,FALSE)</f>
        <v>9252245</v>
      </c>
      <c r="C76" t="s">
        <v>369</v>
      </c>
      <c r="D76" t="s">
        <v>370</v>
      </c>
      <c r="E76" s="15">
        <v>896.55</v>
      </c>
      <c r="F76" s="15">
        <v>-1082</v>
      </c>
      <c r="G76" s="15">
        <f t="shared" si="14"/>
        <v>1978.55</v>
      </c>
      <c r="H76" s="16">
        <f t="shared" si="15"/>
        <v>0</v>
      </c>
      <c r="I76" s="16">
        <f t="shared" si="17"/>
        <v>1978.55</v>
      </c>
      <c r="J76"/>
      <c r="K76" s="16">
        <f>4445.94+366.34</f>
        <v>4812.28</v>
      </c>
      <c r="L76" s="16"/>
      <c r="M76" s="16">
        <v>2325.6</v>
      </c>
      <c r="N76"/>
      <c r="O76" s="16">
        <f t="shared" si="18"/>
        <v>9116.43</v>
      </c>
      <c r="P76"/>
      <c r="Q76" s="16">
        <f t="shared" ref="Q76:Q80" si="21">I76+O76</f>
        <v>11094.98</v>
      </c>
      <c r="R76"/>
      <c r="S76" s="17">
        <f t="shared" si="19"/>
        <v>9116.43</v>
      </c>
      <c r="T76"/>
      <c r="U76" s="17">
        <f t="shared" si="20"/>
        <v>0</v>
      </c>
      <c r="V76"/>
      <c r="W76" s="18" t="s">
        <v>188</v>
      </c>
      <c r="X76" s="19" t="s">
        <v>203</v>
      </c>
      <c r="Y76" t="s">
        <v>594</v>
      </c>
      <c r="Z76"/>
      <c r="AA76"/>
      <c r="AB76"/>
    </row>
    <row r="77" spans="2:28" ht="26.25" x14ac:dyDescent="0.25">
      <c r="B77" s="10">
        <f>VLOOKUP(C77,Schools!$A$2:$C$175,2,FALSE)</f>
        <v>9253505</v>
      </c>
      <c r="C77" t="s">
        <v>371</v>
      </c>
      <c r="D77" t="s">
        <v>372</v>
      </c>
      <c r="E77" s="15">
        <v>8322.66</v>
      </c>
      <c r="F77" s="15">
        <v>3319</v>
      </c>
      <c r="G77" s="15">
        <f t="shared" si="14"/>
        <v>5003.66</v>
      </c>
      <c r="H77" s="16">
        <f t="shared" si="15"/>
        <v>0</v>
      </c>
      <c r="I77" s="16">
        <f t="shared" si="17"/>
        <v>5003.66</v>
      </c>
      <c r="J77"/>
      <c r="K77" s="16">
        <v>-11632.55</v>
      </c>
      <c r="L77" s="16"/>
      <c r="M77" s="16">
        <v>183.43</v>
      </c>
      <c r="N77"/>
      <c r="O77" s="16">
        <f t="shared" si="18"/>
        <v>-6445.4599999999991</v>
      </c>
      <c r="P77"/>
      <c r="Q77" s="16"/>
      <c r="R77"/>
      <c r="S77" s="17">
        <f t="shared" si="19"/>
        <v>0</v>
      </c>
      <c r="T77"/>
      <c r="U77" s="17">
        <f t="shared" si="20"/>
        <v>-6445.4599999999991</v>
      </c>
      <c r="V77"/>
      <c r="W77" s="18" t="s">
        <v>188</v>
      </c>
      <c r="X77" s="19" t="s">
        <v>203</v>
      </c>
      <c r="Y77" t="s">
        <v>373</v>
      </c>
      <c r="Z77"/>
      <c r="AA77"/>
      <c r="AB77"/>
    </row>
    <row r="78" spans="2:28" ht="26.25" x14ac:dyDescent="0.25">
      <c r="B78" s="10">
        <f>VLOOKUP(C78,Schools!$A$2:$C$175,2,FALSE)</f>
        <v>9252246</v>
      </c>
      <c r="C78" t="s">
        <v>374</v>
      </c>
      <c r="D78" t="s">
        <v>375</v>
      </c>
      <c r="E78" s="15">
        <v>5133.66</v>
      </c>
      <c r="F78" s="15">
        <v>5089</v>
      </c>
      <c r="G78" s="15">
        <f t="shared" si="14"/>
        <v>44.659999999999854</v>
      </c>
      <c r="H78" s="16">
        <f t="shared" si="15"/>
        <v>0</v>
      </c>
      <c r="I78" s="16">
        <f t="shared" si="17"/>
        <v>44.659999999999854</v>
      </c>
      <c r="J78"/>
      <c r="K78" s="16">
        <v>419.38</v>
      </c>
      <c r="L78" s="16"/>
      <c r="M78" s="16">
        <v>107.50999999999999</v>
      </c>
      <c r="N78"/>
      <c r="O78" s="16">
        <f t="shared" si="18"/>
        <v>571.54999999999984</v>
      </c>
      <c r="P78"/>
      <c r="Q78" s="16">
        <f t="shared" si="21"/>
        <v>616.2099999999997</v>
      </c>
      <c r="R78"/>
      <c r="S78" s="17">
        <f t="shared" si="19"/>
        <v>571.54999999999984</v>
      </c>
      <c r="T78"/>
      <c r="U78" s="17">
        <f t="shared" si="20"/>
        <v>0</v>
      </c>
      <c r="V78"/>
      <c r="W78" s="18" t="s">
        <v>188</v>
      </c>
      <c r="X78" s="19" t="s">
        <v>203</v>
      </c>
      <c r="Y78" t="s">
        <v>207</v>
      </c>
      <c r="Z78"/>
      <c r="AA78"/>
      <c r="AB78"/>
    </row>
    <row r="79" spans="2:28" ht="26.25" x14ac:dyDescent="0.25">
      <c r="B79" s="10">
        <f>VLOOKUP(C79,Schools!$A$2:$C$175,2,FALSE)</f>
        <v>9252124</v>
      </c>
      <c r="C79" t="s">
        <v>376</v>
      </c>
      <c r="D79" t="s">
        <v>377</v>
      </c>
      <c r="E79" s="15">
        <v>9780.68</v>
      </c>
      <c r="F79" s="15">
        <v>8464</v>
      </c>
      <c r="G79" s="15">
        <f t="shared" si="14"/>
        <v>1316.6800000000003</v>
      </c>
      <c r="H79" s="16">
        <f t="shared" si="15"/>
        <v>0</v>
      </c>
      <c r="I79" s="16">
        <f t="shared" si="17"/>
        <v>1316.6800000000003</v>
      </c>
      <c r="J79"/>
      <c r="K79" s="16">
        <v>282.09000000000003</v>
      </c>
      <c r="L79" s="16"/>
      <c r="M79" s="16">
        <v>0</v>
      </c>
      <c r="N79"/>
      <c r="O79" s="16">
        <f t="shared" si="18"/>
        <v>1598.7700000000004</v>
      </c>
      <c r="P79"/>
      <c r="Q79" s="16">
        <f t="shared" si="21"/>
        <v>2915.4500000000007</v>
      </c>
      <c r="R79"/>
      <c r="S79" s="17">
        <f t="shared" si="19"/>
        <v>1598.7700000000004</v>
      </c>
      <c r="T79"/>
      <c r="U79" s="17">
        <f t="shared" si="20"/>
        <v>0</v>
      </c>
      <c r="V79"/>
      <c r="W79" s="18" t="s">
        <v>188</v>
      </c>
      <c r="X79" s="19" t="s">
        <v>203</v>
      </c>
      <c r="Y79" t="s">
        <v>207</v>
      </c>
      <c r="Z79"/>
      <c r="AA79"/>
      <c r="AB79"/>
    </row>
    <row r="80" spans="2:28" ht="16.5" x14ac:dyDescent="0.25">
      <c r="B80" s="10">
        <f>VLOOKUP(C80,Schools!$A$2:$C$175,2,FALSE)</f>
        <v>9253107</v>
      </c>
      <c r="C80" t="s">
        <v>378</v>
      </c>
      <c r="D80" t="s">
        <v>379</v>
      </c>
      <c r="E80" s="15">
        <v>-5229</v>
      </c>
      <c r="F80" s="15">
        <v>4041</v>
      </c>
      <c r="G80" s="15">
        <f t="shared" si="14"/>
        <v>-9270</v>
      </c>
      <c r="H80" s="16">
        <f t="shared" si="15"/>
        <v>-9270</v>
      </c>
      <c r="I80" s="16">
        <f t="shared" si="17"/>
        <v>0</v>
      </c>
      <c r="J80"/>
      <c r="K80" s="16">
        <v>21189</v>
      </c>
      <c r="L80" s="16"/>
      <c r="M80" s="16">
        <v>0</v>
      </c>
      <c r="N80"/>
      <c r="O80" s="16">
        <f t="shared" si="18"/>
        <v>11919</v>
      </c>
      <c r="P80"/>
      <c r="Q80" s="16">
        <f t="shared" si="21"/>
        <v>11919</v>
      </c>
      <c r="R80"/>
      <c r="S80" s="17">
        <f t="shared" si="19"/>
        <v>11919</v>
      </c>
      <c r="T80"/>
      <c r="U80" s="17">
        <f t="shared" si="20"/>
        <v>0</v>
      </c>
      <c r="V80"/>
      <c r="W80" s="18" t="s">
        <v>188</v>
      </c>
      <c r="X80" s="19"/>
      <c r="Y80"/>
      <c r="Z80"/>
      <c r="AA80"/>
      <c r="AB80"/>
    </row>
    <row r="81" spans="2:28" ht="26.25" x14ac:dyDescent="0.25">
      <c r="B81" s="10">
        <f>VLOOKUP(C81,Schools!$A$2:$C$175,2,FALSE)</f>
        <v>9253108</v>
      </c>
      <c r="C81" t="s">
        <v>380</v>
      </c>
      <c r="D81" t="s">
        <v>381</v>
      </c>
      <c r="E81" s="15">
        <v>-4453.7299999999996</v>
      </c>
      <c r="F81" s="15">
        <v>2406</v>
      </c>
      <c r="G81" s="15">
        <f t="shared" si="14"/>
        <v>-6859.73</v>
      </c>
      <c r="H81" s="16">
        <f t="shared" si="15"/>
        <v>-6859.73</v>
      </c>
      <c r="I81" s="16">
        <f t="shared" si="17"/>
        <v>0</v>
      </c>
      <c r="J81"/>
      <c r="K81" s="16">
        <v>46.87</v>
      </c>
      <c r="L81" s="16"/>
      <c r="M81" s="16">
        <v>832.68000000000006</v>
      </c>
      <c r="N81"/>
      <c r="O81" s="16">
        <f t="shared" si="18"/>
        <v>-5980.1799999999994</v>
      </c>
      <c r="P81"/>
      <c r="Q81" s="16"/>
      <c r="R81"/>
      <c r="S81" s="17">
        <f t="shared" si="19"/>
        <v>0</v>
      </c>
      <c r="T81"/>
      <c r="U81" s="17">
        <f t="shared" si="20"/>
        <v>-5980.1799999999994</v>
      </c>
      <c r="V81"/>
      <c r="W81" s="18" t="s">
        <v>188</v>
      </c>
      <c r="X81" s="19" t="s">
        <v>382</v>
      </c>
      <c r="Y81" t="s">
        <v>383</v>
      </c>
      <c r="Z81"/>
      <c r="AA81"/>
      <c r="AB81"/>
    </row>
    <row r="82" spans="2:28" ht="16.5" x14ac:dyDescent="0.25">
      <c r="B82" s="10">
        <f>VLOOKUP(C82,Schools!$A$2:$C$175,2,FALSE)</f>
        <v>9253111</v>
      </c>
      <c r="C82" t="s">
        <v>384</v>
      </c>
      <c r="D82" t="s">
        <v>385</v>
      </c>
      <c r="E82" s="15">
        <v>-6429.28</v>
      </c>
      <c r="F82" s="15">
        <v>5994</v>
      </c>
      <c r="G82" s="15">
        <f t="shared" si="14"/>
        <v>-12423.279999999999</v>
      </c>
      <c r="H82" s="16">
        <f t="shared" si="15"/>
        <v>-12423.279999999999</v>
      </c>
      <c r="I82" s="16">
        <f t="shared" si="17"/>
        <v>0</v>
      </c>
      <c r="J82"/>
      <c r="K82" s="16">
        <v>14548.5</v>
      </c>
      <c r="L82" s="16"/>
      <c r="M82" s="16">
        <v>0</v>
      </c>
      <c r="N82"/>
      <c r="O82" s="16">
        <f t="shared" si="18"/>
        <v>2125.2200000000012</v>
      </c>
      <c r="P82"/>
      <c r="Q82" s="16">
        <f>I82+O82</f>
        <v>2125.2200000000012</v>
      </c>
      <c r="R82"/>
      <c r="S82" s="17">
        <f t="shared" si="19"/>
        <v>2125.2200000000012</v>
      </c>
      <c r="T82"/>
      <c r="U82" s="17">
        <f t="shared" si="20"/>
        <v>0</v>
      </c>
      <c r="V82"/>
      <c r="W82" s="18" t="s">
        <v>188</v>
      </c>
      <c r="X82" s="19"/>
      <c r="Y82"/>
      <c r="Z82"/>
      <c r="AA82"/>
      <c r="AB82"/>
    </row>
    <row r="83" spans="2:28" ht="51.75" x14ac:dyDescent="0.25">
      <c r="B83" s="10">
        <f>VLOOKUP(C83,Schools!$A$2:$C$175,2,FALSE)</f>
        <v>9253105</v>
      </c>
      <c r="C83" s="20" t="s">
        <v>386</v>
      </c>
      <c r="D83" s="20" t="s">
        <v>387</v>
      </c>
      <c r="E83" s="21">
        <v>-6908</v>
      </c>
      <c r="F83" s="21">
        <v>3</v>
      </c>
      <c r="G83" s="21">
        <f>-F83+E83</f>
        <v>-6911</v>
      </c>
      <c r="H83" s="22">
        <f t="shared" si="15"/>
        <v>-6911</v>
      </c>
      <c r="I83" s="22">
        <f t="shared" si="17"/>
        <v>0</v>
      </c>
      <c r="J83" s="20" t="s">
        <v>198</v>
      </c>
      <c r="K83" s="22">
        <v>11455.8</v>
      </c>
      <c r="L83" s="22"/>
      <c r="M83" s="22">
        <v>0</v>
      </c>
      <c r="N83" s="20"/>
      <c r="O83" s="22">
        <f t="shared" si="18"/>
        <v>4544.7999999999993</v>
      </c>
      <c r="P83" s="20"/>
      <c r="Q83" s="20"/>
      <c r="R83" s="20"/>
      <c r="S83" s="23">
        <f t="shared" si="19"/>
        <v>4544.7999999999993</v>
      </c>
      <c r="T83" s="20"/>
      <c r="U83" s="23">
        <f t="shared" si="20"/>
        <v>0</v>
      </c>
      <c r="V83"/>
      <c r="W83" s="18" t="s">
        <v>188</v>
      </c>
      <c r="X83" s="19" t="s">
        <v>199</v>
      </c>
      <c r="Y83" t="s">
        <v>323</v>
      </c>
      <c r="Z83"/>
      <c r="AA83"/>
      <c r="AB83"/>
    </row>
    <row r="84" spans="2:28" ht="27" customHeight="1" x14ac:dyDescent="0.25">
      <c r="B84" s="10">
        <f>VLOOKUP(C84,Schools!$A$2:$C$175,2,FALSE)</f>
        <v>9255219</v>
      </c>
      <c r="C84" t="s">
        <v>388</v>
      </c>
      <c r="D84" t="s">
        <v>389</v>
      </c>
      <c r="E84" s="15">
        <v>6880.31</v>
      </c>
      <c r="F84" s="15">
        <v>5566</v>
      </c>
      <c r="G84" s="15">
        <f>-F84+E84</f>
        <v>1314.3100000000004</v>
      </c>
      <c r="H84" s="16">
        <f t="shared" si="15"/>
        <v>0</v>
      </c>
      <c r="I84" s="16">
        <f t="shared" si="17"/>
        <v>1314.3100000000004</v>
      </c>
      <c r="J84"/>
      <c r="K84" s="16">
        <f>565.54+355.96</f>
        <v>921.5</v>
      </c>
      <c r="L84" s="16"/>
      <c r="M84" s="16">
        <v>0</v>
      </c>
      <c r="N84"/>
      <c r="O84" s="16">
        <f t="shared" si="18"/>
        <v>2235.8100000000004</v>
      </c>
      <c r="P84"/>
      <c r="Q84" s="16">
        <f>I84+O84</f>
        <v>3550.1200000000008</v>
      </c>
      <c r="R84"/>
      <c r="S84" s="17">
        <f t="shared" si="19"/>
        <v>2235.8100000000004</v>
      </c>
      <c r="T84"/>
      <c r="U84" s="17">
        <f t="shared" si="20"/>
        <v>0</v>
      </c>
      <c r="V84"/>
      <c r="W84" s="18" t="s">
        <v>188</v>
      </c>
      <c r="X84" s="19" t="s">
        <v>203</v>
      </c>
      <c r="Y84" s="35" t="s">
        <v>595</v>
      </c>
      <c r="Z84" s="35"/>
      <c r="AA84" s="35"/>
      <c r="AB84" s="35"/>
    </row>
    <row r="85" spans="2:28" ht="51.75" x14ac:dyDescent="0.25">
      <c r="B85" s="10">
        <f>VLOOKUP(C85,Schools!$A$2:$C$175,2,FALSE)</f>
        <v>9253507</v>
      </c>
      <c r="C85" s="20" t="s">
        <v>390</v>
      </c>
      <c r="D85" s="20" t="s">
        <v>391</v>
      </c>
      <c r="E85" s="21">
        <v>-8042</v>
      </c>
      <c r="F85" s="21">
        <v>7910</v>
      </c>
      <c r="G85" s="21">
        <f>-F85+E85</f>
        <v>-15952</v>
      </c>
      <c r="H85" s="22">
        <f t="shared" si="15"/>
        <v>-15952</v>
      </c>
      <c r="I85" s="22">
        <f t="shared" si="17"/>
        <v>0</v>
      </c>
      <c r="J85" s="20" t="s">
        <v>198</v>
      </c>
      <c r="K85" s="22">
        <v>15213.75</v>
      </c>
      <c r="L85" s="22"/>
      <c r="M85" s="22">
        <v>0</v>
      </c>
      <c r="N85" s="20"/>
      <c r="O85" s="22">
        <f t="shared" si="18"/>
        <v>-738.25</v>
      </c>
      <c r="P85" s="20"/>
      <c r="Q85" s="20"/>
      <c r="R85" s="20"/>
      <c r="S85" s="23">
        <f t="shared" si="19"/>
        <v>0</v>
      </c>
      <c r="T85" s="20"/>
      <c r="U85" s="23">
        <f>IF(O85&lt;=0,O85,0)</f>
        <v>-738.25</v>
      </c>
      <c r="V85"/>
      <c r="W85" s="18" t="s">
        <v>188</v>
      </c>
      <c r="X85" s="19" t="s">
        <v>199</v>
      </c>
      <c r="Y85" t="s">
        <v>253</v>
      </c>
      <c r="Z85"/>
      <c r="AA85"/>
      <c r="AB85"/>
    </row>
    <row r="86" spans="2:28" ht="51.75" x14ac:dyDescent="0.25">
      <c r="B86" s="10">
        <f>VLOOKUP(C86,Schools!$A$2:$C$175,2,FALSE)</f>
        <v>9252120</v>
      </c>
      <c r="C86" s="20" t="s">
        <v>392</v>
      </c>
      <c r="D86" s="20" t="s">
        <v>393</v>
      </c>
      <c r="E86" s="21">
        <v>-8775</v>
      </c>
      <c r="F86" s="21">
        <v>10083</v>
      </c>
      <c r="G86" s="21">
        <f>-F86+E86</f>
        <v>-18858</v>
      </c>
      <c r="H86" s="22">
        <f t="shared" si="15"/>
        <v>-18858</v>
      </c>
      <c r="I86" s="22">
        <f t="shared" si="17"/>
        <v>0</v>
      </c>
      <c r="J86" s="20" t="s">
        <v>198</v>
      </c>
      <c r="K86" s="22">
        <v>18874.830000000002</v>
      </c>
      <c r="L86" s="22"/>
      <c r="M86" s="22">
        <v>0</v>
      </c>
      <c r="N86" s="20"/>
      <c r="O86" s="22">
        <f t="shared" si="18"/>
        <v>16.830000000001746</v>
      </c>
      <c r="P86" s="20"/>
      <c r="Q86" s="20"/>
      <c r="R86" s="20"/>
      <c r="S86" s="23">
        <f t="shared" si="19"/>
        <v>16.830000000001746</v>
      </c>
      <c r="T86" s="20"/>
      <c r="U86" s="23">
        <f t="shared" si="20"/>
        <v>0</v>
      </c>
      <c r="V86"/>
      <c r="W86" s="18" t="s">
        <v>188</v>
      </c>
      <c r="X86" s="19" t="s">
        <v>199</v>
      </c>
      <c r="Y86" t="s">
        <v>394</v>
      </c>
      <c r="Z86"/>
      <c r="AA86"/>
      <c r="AB86"/>
    </row>
    <row r="87" spans="2:28" ht="64.5" x14ac:dyDescent="0.25">
      <c r="B87" s="10">
        <f>VLOOKUP(C87,Schools!$A$2:$C$175,2,FALSE)</f>
        <v>9252135</v>
      </c>
      <c r="C87" t="s">
        <v>395</v>
      </c>
      <c r="D87" t="s">
        <v>396</v>
      </c>
      <c r="E87" s="15">
        <v>-4470</v>
      </c>
      <c r="F87" s="15">
        <v>3166</v>
      </c>
      <c r="G87" s="15">
        <f t="shared" ref="G87:G95" si="22">-F87+E87</f>
        <v>-7636</v>
      </c>
      <c r="H87" s="16">
        <f t="shared" si="15"/>
        <v>-7636</v>
      </c>
      <c r="I87" s="16">
        <f t="shared" si="17"/>
        <v>0</v>
      </c>
      <c r="J87"/>
      <c r="K87" s="16">
        <v>191.49</v>
      </c>
      <c r="L87" s="16"/>
      <c r="M87" s="16">
        <v>0</v>
      </c>
      <c r="N87"/>
      <c r="O87" s="16">
        <f t="shared" si="18"/>
        <v>-7444.51</v>
      </c>
      <c r="P87"/>
      <c r="Q87"/>
      <c r="R87"/>
      <c r="S87" s="17">
        <f t="shared" si="19"/>
        <v>0</v>
      </c>
      <c r="T87"/>
      <c r="U87" s="17">
        <f t="shared" si="20"/>
        <v>-7444.51</v>
      </c>
      <c r="V87"/>
      <c r="W87" s="18" t="s">
        <v>188</v>
      </c>
      <c r="X87" s="19" t="s">
        <v>397</v>
      </c>
      <c r="Y87" t="s">
        <v>383</v>
      </c>
      <c r="Z87"/>
      <c r="AA87"/>
      <c r="AB87"/>
    </row>
    <row r="88" spans="2:28" ht="26.25" x14ac:dyDescent="0.25">
      <c r="B88" s="10">
        <f>VLOOKUP(C88,Schools!$A$2:$C$175,2,FALSE)</f>
        <v>9253128</v>
      </c>
      <c r="C88" t="s">
        <v>398</v>
      </c>
      <c r="D88" t="s">
        <v>399</v>
      </c>
      <c r="E88" s="15">
        <v>-3194.19</v>
      </c>
      <c r="F88" s="15">
        <v>-5108</v>
      </c>
      <c r="G88" s="15">
        <f t="shared" si="22"/>
        <v>1913.81</v>
      </c>
      <c r="H88" s="16">
        <f t="shared" si="15"/>
        <v>0</v>
      </c>
      <c r="I88" s="16">
        <f t="shared" si="17"/>
        <v>1913.81</v>
      </c>
      <c r="J88"/>
      <c r="K88" s="16">
        <v>80</v>
      </c>
      <c r="L88" s="16"/>
      <c r="M88" s="16">
        <v>0</v>
      </c>
      <c r="N88"/>
      <c r="O88" s="16">
        <f t="shared" si="18"/>
        <v>1993.81</v>
      </c>
      <c r="P88"/>
      <c r="Q88" s="16">
        <f>I88+O88</f>
        <v>3907.62</v>
      </c>
      <c r="R88"/>
      <c r="S88" s="17">
        <f t="shared" si="19"/>
        <v>1993.81</v>
      </c>
      <c r="T88"/>
      <c r="U88" s="17">
        <f t="shared" si="20"/>
        <v>0</v>
      </c>
      <c r="V88"/>
      <c r="W88" s="18" t="s">
        <v>188</v>
      </c>
      <c r="X88" s="19" t="s">
        <v>203</v>
      </c>
      <c r="Y88" t="s">
        <v>207</v>
      </c>
      <c r="Z88"/>
      <c r="AA88"/>
      <c r="AB88"/>
    </row>
    <row r="89" spans="2:28" ht="16.5" x14ac:dyDescent="0.25">
      <c r="B89" s="10">
        <f>VLOOKUP(C89,Schools!$A$2:$C$175,2,FALSE)</f>
        <v>9253130</v>
      </c>
      <c r="C89" t="s">
        <v>400</v>
      </c>
      <c r="D89" t="s">
        <v>401</v>
      </c>
      <c r="E89" s="15">
        <v>1660.66</v>
      </c>
      <c r="F89" s="15">
        <v>1709</v>
      </c>
      <c r="G89" s="15">
        <f t="shared" si="22"/>
        <v>-48.339999999999918</v>
      </c>
      <c r="H89" s="16">
        <f t="shared" si="15"/>
        <v>-48.339999999999918</v>
      </c>
      <c r="I89" s="16">
        <f t="shared" si="17"/>
        <v>0</v>
      </c>
      <c r="J89"/>
      <c r="K89" s="16">
        <v>48</v>
      </c>
      <c r="L89" s="16"/>
      <c r="M89" s="16">
        <v>0</v>
      </c>
      <c r="N89"/>
      <c r="O89" s="16">
        <f t="shared" si="18"/>
        <v>-0.33999999999991815</v>
      </c>
      <c r="P89"/>
      <c r="Q89"/>
      <c r="R89"/>
      <c r="S89" s="17">
        <f t="shared" si="19"/>
        <v>0</v>
      </c>
      <c r="T89"/>
      <c r="U89" s="17">
        <f t="shared" si="20"/>
        <v>-0.33999999999991815</v>
      </c>
      <c r="V89"/>
      <c r="W89" s="18" t="s">
        <v>188</v>
      </c>
      <c r="X89" s="19"/>
      <c r="Y89"/>
      <c r="Z89"/>
      <c r="AA89"/>
      <c r="AB89"/>
    </row>
    <row r="90" spans="2:28" ht="26.25" x14ac:dyDescent="0.25">
      <c r="B90" s="10">
        <f>VLOOKUP(C90,Schools!$A$2:$C$175,2,FALSE)</f>
        <v>9252065</v>
      </c>
      <c r="C90" t="s">
        <v>402</v>
      </c>
      <c r="D90" t="s">
        <v>403</v>
      </c>
      <c r="E90" s="15">
        <v>1325.31</v>
      </c>
      <c r="F90" s="15">
        <v>373</v>
      </c>
      <c r="G90" s="15">
        <f t="shared" si="22"/>
        <v>952.31</v>
      </c>
      <c r="H90" s="16">
        <f t="shared" si="15"/>
        <v>0</v>
      </c>
      <c r="I90" s="16">
        <f t="shared" si="17"/>
        <v>952.31</v>
      </c>
      <c r="J90"/>
      <c r="K90" s="16">
        <v>0</v>
      </c>
      <c r="L90" s="16"/>
      <c r="M90" s="16">
        <v>0</v>
      </c>
      <c r="N90"/>
      <c r="O90" s="16">
        <f t="shared" si="18"/>
        <v>952.31</v>
      </c>
      <c r="P90"/>
      <c r="Q90" s="16">
        <f>I90+O90</f>
        <v>1904.62</v>
      </c>
      <c r="R90"/>
      <c r="S90" s="17">
        <f t="shared" si="19"/>
        <v>952.31</v>
      </c>
      <c r="T90"/>
      <c r="U90" s="17">
        <f t="shared" si="20"/>
        <v>0</v>
      </c>
      <c r="V90"/>
      <c r="W90" s="18" t="s">
        <v>188</v>
      </c>
      <c r="X90" s="19" t="s">
        <v>203</v>
      </c>
      <c r="Y90" t="s">
        <v>207</v>
      </c>
      <c r="Z90"/>
      <c r="AA90"/>
      <c r="AB90"/>
    </row>
    <row r="91" spans="2:28" ht="16.5" x14ac:dyDescent="0.25">
      <c r="B91" s="10">
        <f>VLOOKUP(C91,Schools!$A$2:$C$175,2,FALSE)</f>
        <v>9255228</v>
      </c>
      <c r="C91" t="s">
        <v>404</v>
      </c>
      <c r="D91" t="s">
        <v>405</v>
      </c>
      <c r="E91" s="15">
        <v>-1708.56</v>
      </c>
      <c r="F91" s="15">
        <v>1418</v>
      </c>
      <c r="G91" s="15">
        <f t="shared" si="22"/>
        <v>-3126.56</v>
      </c>
      <c r="H91" s="16">
        <f t="shared" si="15"/>
        <v>-3126.56</v>
      </c>
      <c r="I91" s="16">
        <f t="shared" si="17"/>
        <v>0</v>
      </c>
      <c r="J91"/>
      <c r="K91" s="16">
        <v>0</v>
      </c>
      <c r="L91" s="16"/>
      <c r="M91" s="16">
        <v>0</v>
      </c>
      <c r="N91"/>
      <c r="O91" s="16">
        <f t="shared" si="18"/>
        <v>-3126.56</v>
      </c>
      <c r="P91"/>
      <c r="Q91"/>
      <c r="R91"/>
      <c r="S91" s="17">
        <f t="shared" si="19"/>
        <v>0</v>
      </c>
      <c r="T91"/>
      <c r="U91" s="17">
        <f t="shared" si="20"/>
        <v>-3126.56</v>
      </c>
      <c r="V91"/>
      <c r="W91" s="18" t="s">
        <v>188</v>
      </c>
      <c r="X91" s="19"/>
      <c r="Y91"/>
      <c r="Z91"/>
      <c r="AA91"/>
      <c r="AB91"/>
    </row>
    <row r="92" spans="2:28" ht="26.25" x14ac:dyDescent="0.25">
      <c r="B92" s="10">
        <f>VLOOKUP(C92,Schools!$A$2:$C$175,2,FALSE)</f>
        <v>9253131</v>
      </c>
      <c r="C92" t="s">
        <v>406</v>
      </c>
      <c r="D92" t="s">
        <v>407</v>
      </c>
      <c r="E92" s="15">
        <v>52.91</v>
      </c>
      <c r="F92" s="15">
        <v>-2</v>
      </c>
      <c r="G92" s="15">
        <f t="shared" si="22"/>
        <v>54.91</v>
      </c>
      <c r="H92" s="16">
        <f t="shared" si="15"/>
        <v>0</v>
      </c>
      <c r="I92" s="16">
        <f t="shared" si="17"/>
        <v>54.91</v>
      </c>
      <c r="J92"/>
      <c r="K92" s="16">
        <v>1.22</v>
      </c>
      <c r="L92" s="16"/>
      <c r="M92" s="16">
        <v>52.88</v>
      </c>
      <c r="N92"/>
      <c r="O92" s="16">
        <f t="shared" si="18"/>
        <v>109.00999999999999</v>
      </c>
      <c r="P92"/>
      <c r="Q92" s="16">
        <f t="shared" ref="Q92:Q94" si="23">I92+O92</f>
        <v>163.92</v>
      </c>
      <c r="R92"/>
      <c r="S92" s="17">
        <f t="shared" si="19"/>
        <v>109.00999999999999</v>
      </c>
      <c r="T92"/>
      <c r="U92" s="17">
        <f t="shared" si="20"/>
        <v>0</v>
      </c>
      <c r="V92"/>
      <c r="W92" s="18" t="s">
        <v>188</v>
      </c>
      <c r="X92" s="19" t="s">
        <v>203</v>
      </c>
      <c r="Y92" t="s">
        <v>207</v>
      </c>
      <c r="Z92"/>
      <c r="AA92"/>
      <c r="AB92"/>
    </row>
    <row r="93" spans="2:28" ht="26.25" x14ac:dyDescent="0.25">
      <c r="B93" s="10">
        <f>VLOOKUP(C93,Schools!$A$2:$C$175,2,FALSE)</f>
        <v>9252174</v>
      </c>
      <c r="C93" t="s">
        <v>408</v>
      </c>
      <c r="D93" t="s">
        <v>409</v>
      </c>
      <c r="E93" s="15">
        <v>3968.49</v>
      </c>
      <c r="F93" s="15">
        <v>3169</v>
      </c>
      <c r="G93" s="15">
        <f t="shared" si="22"/>
        <v>799.48999999999978</v>
      </c>
      <c r="H93" s="16">
        <f t="shared" si="15"/>
        <v>0</v>
      </c>
      <c r="I93" s="16">
        <f t="shared" si="17"/>
        <v>799.48999999999978</v>
      </c>
      <c r="J93"/>
      <c r="K93" s="16">
        <v>522.61</v>
      </c>
      <c r="L93" s="16"/>
      <c r="M93" s="16">
        <v>0</v>
      </c>
      <c r="N93"/>
      <c r="O93" s="16">
        <f t="shared" si="18"/>
        <v>1322.1</v>
      </c>
      <c r="P93"/>
      <c r="Q93" s="16">
        <f t="shared" si="23"/>
        <v>2121.5899999999997</v>
      </c>
      <c r="R93"/>
      <c r="S93" s="17">
        <f t="shared" si="19"/>
        <v>1322.1</v>
      </c>
      <c r="T93"/>
      <c r="U93" s="17">
        <f t="shared" si="20"/>
        <v>0</v>
      </c>
      <c r="V93"/>
      <c r="W93" s="18" t="s">
        <v>188</v>
      </c>
      <c r="X93" s="19" t="s">
        <v>203</v>
      </c>
      <c r="Y93" t="s">
        <v>207</v>
      </c>
      <c r="Z93"/>
      <c r="AA93"/>
      <c r="AB93"/>
    </row>
    <row r="94" spans="2:28" ht="26.25" x14ac:dyDescent="0.25">
      <c r="B94" s="10">
        <f>VLOOKUP(C94,Schools!$A$2:$C$175,2,FALSE)</f>
        <v>9253321</v>
      </c>
      <c r="C94" t="s">
        <v>410</v>
      </c>
      <c r="D94" t="s">
        <v>411</v>
      </c>
      <c r="E94" s="15">
        <v>2554</v>
      </c>
      <c r="F94" s="15">
        <v>1253</v>
      </c>
      <c r="G94" s="15">
        <f t="shared" si="22"/>
        <v>1301</v>
      </c>
      <c r="H94" s="16">
        <f t="shared" si="15"/>
        <v>0</v>
      </c>
      <c r="I94" s="16">
        <f t="shared" si="17"/>
        <v>1301</v>
      </c>
      <c r="J94"/>
      <c r="K94" s="16">
        <v>0</v>
      </c>
      <c r="L94" s="16"/>
      <c r="M94" s="16">
        <v>0</v>
      </c>
      <c r="N94"/>
      <c r="O94" s="16">
        <f t="shared" si="18"/>
        <v>1301</v>
      </c>
      <c r="P94"/>
      <c r="Q94" s="16">
        <f t="shared" si="23"/>
        <v>2602</v>
      </c>
      <c r="R94"/>
      <c r="S94" s="17">
        <f t="shared" si="19"/>
        <v>1301</v>
      </c>
      <c r="T94"/>
      <c r="U94" s="17">
        <f t="shared" si="20"/>
        <v>0</v>
      </c>
      <c r="V94"/>
      <c r="W94" s="18" t="s">
        <v>188</v>
      </c>
      <c r="X94" s="19" t="s">
        <v>203</v>
      </c>
      <c r="Y94" t="s">
        <v>204</v>
      </c>
      <c r="Z94"/>
      <c r="AA94"/>
      <c r="AB94"/>
    </row>
    <row r="95" spans="2:28" ht="26.25" x14ac:dyDescent="0.25">
      <c r="B95" s="10">
        <f>VLOOKUP(C95,Schools!$A$2:$C$175,2,FALSE)</f>
        <v>9253041</v>
      </c>
      <c r="C95" t="s">
        <v>412</v>
      </c>
      <c r="D95" t="s">
        <v>413</v>
      </c>
      <c r="E95" s="15">
        <v>-4221.71</v>
      </c>
      <c r="F95" s="15">
        <v>-374</v>
      </c>
      <c r="G95" s="15">
        <f t="shared" si="22"/>
        <v>-3847.71</v>
      </c>
      <c r="H95" s="16">
        <f t="shared" si="15"/>
        <v>-3847.71</v>
      </c>
      <c r="I95" s="16">
        <f t="shared" si="17"/>
        <v>0</v>
      </c>
      <c r="J95"/>
      <c r="K95" s="16">
        <v>1614.4900000000005</v>
      </c>
      <c r="L95" s="16"/>
      <c r="M95" s="16">
        <v>48.72</v>
      </c>
      <c r="N95"/>
      <c r="O95" s="16">
        <f t="shared" si="18"/>
        <v>-2184.4999999999995</v>
      </c>
      <c r="P95"/>
      <c r="Q95"/>
      <c r="R95"/>
      <c r="S95" s="17">
        <f t="shared" si="19"/>
        <v>0</v>
      </c>
      <c r="T95"/>
      <c r="U95" s="17">
        <f t="shared" si="20"/>
        <v>-2184.4999999999995</v>
      </c>
      <c r="V95"/>
      <c r="W95" s="18" t="s">
        <v>188</v>
      </c>
      <c r="X95" s="19" t="s">
        <v>232</v>
      </c>
      <c r="Y95" t="s">
        <v>383</v>
      </c>
      <c r="Z95"/>
      <c r="AA95"/>
      <c r="AB95"/>
    </row>
    <row r="96" spans="2:28" ht="51.75" x14ac:dyDescent="0.25">
      <c r="B96" s="10">
        <f>VLOOKUP(C96,Schools!$A$2:$C$175,2,FALSE)</f>
        <v>9252030</v>
      </c>
      <c r="C96" s="20" t="s">
        <v>414</v>
      </c>
      <c r="D96" s="20" t="s">
        <v>415</v>
      </c>
      <c r="E96" s="21">
        <v>-7617</v>
      </c>
      <c r="F96" s="21">
        <v>1392</v>
      </c>
      <c r="G96" s="21">
        <f>-F96+E96</f>
        <v>-9009</v>
      </c>
      <c r="H96" s="22">
        <f t="shared" si="15"/>
        <v>-9009</v>
      </c>
      <c r="I96" s="22">
        <f t="shared" si="17"/>
        <v>0</v>
      </c>
      <c r="J96" s="20" t="s">
        <v>198</v>
      </c>
      <c r="K96" s="22">
        <v>9797.7800000000007</v>
      </c>
      <c r="L96" s="22"/>
      <c r="M96" s="22">
        <v>0</v>
      </c>
      <c r="N96" s="20"/>
      <c r="O96" s="22">
        <f t="shared" si="18"/>
        <v>788.78000000000065</v>
      </c>
      <c r="P96" s="20"/>
      <c r="Q96" s="20"/>
      <c r="R96" s="20"/>
      <c r="S96" s="23">
        <f t="shared" si="19"/>
        <v>788.78000000000065</v>
      </c>
      <c r="T96" s="20"/>
      <c r="U96" s="23">
        <f t="shared" si="20"/>
        <v>0</v>
      </c>
      <c r="V96"/>
      <c r="W96" s="18" t="s">
        <v>188</v>
      </c>
      <c r="X96" s="19" t="s">
        <v>199</v>
      </c>
      <c r="Y96" t="s">
        <v>253</v>
      </c>
      <c r="Z96"/>
      <c r="AA96"/>
      <c r="AB96"/>
    </row>
    <row r="97" spans="2:28" ht="26.25" x14ac:dyDescent="0.25">
      <c r="B97" s="10">
        <f>VLOOKUP(C97,Schools!$A$2:$C$175,2,FALSE)</f>
        <v>9252176</v>
      </c>
      <c r="C97" t="s">
        <v>416</v>
      </c>
      <c r="D97" t="s">
        <v>417</v>
      </c>
      <c r="E97" s="15">
        <v>-5432</v>
      </c>
      <c r="F97" s="15">
        <v>-7666</v>
      </c>
      <c r="G97" s="15">
        <f t="shared" ref="G97:G100" si="24">-F97+E97</f>
        <v>2234</v>
      </c>
      <c r="H97" s="16">
        <f t="shared" si="15"/>
        <v>0</v>
      </c>
      <c r="I97" s="16">
        <f t="shared" si="17"/>
        <v>2234</v>
      </c>
      <c r="J97"/>
      <c r="K97" s="16">
        <v>0</v>
      </c>
      <c r="L97" s="16"/>
      <c r="M97" s="16">
        <v>0</v>
      </c>
      <c r="N97"/>
      <c r="O97" s="16">
        <f t="shared" si="18"/>
        <v>2234</v>
      </c>
      <c r="P97"/>
      <c r="Q97" s="16">
        <f t="shared" ref="Q97:Q98" si="25">I97+O97</f>
        <v>4468</v>
      </c>
      <c r="R97"/>
      <c r="S97" s="17">
        <f t="shared" si="19"/>
        <v>2234</v>
      </c>
      <c r="T97"/>
      <c r="U97" s="17">
        <f t="shared" si="20"/>
        <v>0</v>
      </c>
      <c r="V97"/>
      <c r="W97" s="18" t="s">
        <v>188</v>
      </c>
      <c r="X97" s="19" t="s">
        <v>203</v>
      </c>
      <c r="Y97" t="s">
        <v>207</v>
      </c>
      <c r="Z97"/>
      <c r="AA97"/>
      <c r="AB97"/>
    </row>
    <row r="98" spans="2:28" ht="26.25" x14ac:dyDescent="0.25">
      <c r="B98" s="10">
        <f>VLOOKUP(C98,Schools!$A$2:$C$175,2,FALSE)</f>
        <v>9252177</v>
      </c>
      <c r="C98" t="s">
        <v>418</v>
      </c>
      <c r="D98" t="s">
        <v>419</v>
      </c>
      <c r="E98" s="15">
        <v>2614.3200000000002</v>
      </c>
      <c r="F98" s="15">
        <v>-576</v>
      </c>
      <c r="G98" s="15">
        <f t="shared" si="24"/>
        <v>3190.32</v>
      </c>
      <c r="H98" s="16">
        <f t="shared" si="15"/>
        <v>0</v>
      </c>
      <c r="I98" s="16">
        <f t="shared" si="17"/>
        <v>3190.32</v>
      </c>
      <c r="J98"/>
      <c r="K98" s="16">
        <v>1911.3600000000008</v>
      </c>
      <c r="L98" s="16"/>
      <c r="M98" s="16">
        <v>3272.8</v>
      </c>
      <c r="N98"/>
      <c r="O98" s="16">
        <f t="shared" si="18"/>
        <v>8374.4800000000014</v>
      </c>
      <c r="P98"/>
      <c r="Q98" s="16">
        <f t="shared" si="25"/>
        <v>11564.800000000001</v>
      </c>
      <c r="R98"/>
      <c r="S98" s="17">
        <f t="shared" si="19"/>
        <v>8374.4800000000014</v>
      </c>
      <c r="T98"/>
      <c r="U98" s="17">
        <f t="shared" si="20"/>
        <v>0</v>
      </c>
      <c r="V98"/>
      <c r="W98" s="18" t="s">
        <v>188</v>
      </c>
      <c r="X98" s="19" t="s">
        <v>203</v>
      </c>
      <c r="Y98" t="s">
        <v>207</v>
      </c>
      <c r="Z98"/>
      <c r="AA98"/>
      <c r="AB98"/>
    </row>
    <row r="99" spans="2:28" ht="26.25" x14ac:dyDescent="0.25">
      <c r="B99" s="10">
        <f>VLOOKUP(C99,Schools!$A$2:$C$175,2,FALSE)</f>
        <v>9252096</v>
      </c>
      <c r="C99" t="s">
        <v>420</v>
      </c>
      <c r="D99" t="s">
        <v>421</v>
      </c>
      <c r="E99" s="15">
        <v>-162.61000000000001</v>
      </c>
      <c r="F99" s="15">
        <v>12049</v>
      </c>
      <c r="G99" s="15">
        <f t="shared" si="24"/>
        <v>-12211.61</v>
      </c>
      <c r="H99" s="16">
        <f t="shared" si="15"/>
        <v>-12211.61</v>
      </c>
      <c r="I99" s="16">
        <f t="shared" si="17"/>
        <v>0</v>
      </c>
      <c r="J99"/>
      <c r="K99" s="16">
        <v>690.79</v>
      </c>
      <c r="L99" s="16"/>
      <c r="M99" s="16">
        <v>33.880000000000003</v>
      </c>
      <c r="N99"/>
      <c r="O99" s="16">
        <f t="shared" si="18"/>
        <v>-11486.94</v>
      </c>
      <c r="P99"/>
      <c r="Q99"/>
      <c r="R99"/>
      <c r="S99" s="17">
        <f t="shared" si="19"/>
        <v>0</v>
      </c>
      <c r="T99"/>
      <c r="U99" s="17">
        <f t="shared" si="20"/>
        <v>-11486.94</v>
      </c>
      <c r="V99"/>
      <c r="W99" s="18" t="s">
        <v>188</v>
      </c>
      <c r="X99" s="19" t="s">
        <v>232</v>
      </c>
      <c r="Y99" t="s">
        <v>383</v>
      </c>
      <c r="Z99"/>
      <c r="AA99"/>
      <c r="AB99"/>
    </row>
    <row r="100" spans="2:28" ht="26.25" x14ac:dyDescent="0.25">
      <c r="B100" s="10">
        <f>VLOOKUP(C100,Schools!$A$2:$C$175,2,FALSE)</f>
        <v>9252097</v>
      </c>
      <c r="C100" t="s">
        <v>422</v>
      </c>
      <c r="D100" t="s">
        <v>423</v>
      </c>
      <c r="E100" s="15">
        <v>13564.22</v>
      </c>
      <c r="F100" s="15">
        <v>10397</v>
      </c>
      <c r="G100" s="15">
        <f t="shared" si="24"/>
        <v>3167.2199999999993</v>
      </c>
      <c r="H100" s="16">
        <f t="shared" si="15"/>
        <v>0</v>
      </c>
      <c r="I100" s="16">
        <f t="shared" si="17"/>
        <v>3167.2199999999993</v>
      </c>
      <c r="J100"/>
      <c r="K100" s="16">
        <v>628.21</v>
      </c>
      <c r="L100" s="16"/>
      <c r="M100" s="16">
        <v>107.82000000000001</v>
      </c>
      <c r="N100"/>
      <c r="O100" s="16">
        <f t="shared" si="18"/>
        <v>3903.2499999999995</v>
      </c>
      <c r="P100"/>
      <c r="Q100" s="16">
        <f>I100+O100</f>
        <v>7070.4699999999993</v>
      </c>
      <c r="R100"/>
      <c r="S100" s="17">
        <f t="shared" si="19"/>
        <v>3903.2499999999995</v>
      </c>
      <c r="T100"/>
      <c r="U100" s="17">
        <f t="shared" si="20"/>
        <v>0</v>
      </c>
      <c r="V100"/>
      <c r="W100" s="18" t="s">
        <v>188</v>
      </c>
      <c r="X100" s="19" t="s">
        <v>203</v>
      </c>
      <c r="Y100" t="s">
        <v>207</v>
      </c>
      <c r="Z100"/>
      <c r="AA100"/>
      <c r="AB100"/>
    </row>
    <row r="101" spans="2:28" ht="51.75" x14ac:dyDescent="0.25">
      <c r="B101" s="10">
        <f>VLOOKUP(C101,Schools!$A$2:$C$175,2,FALSE)</f>
        <v>9253045</v>
      </c>
      <c r="C101" s="20" t="s">
        <v>424</v>
      </c>
      <c r="D101" s="20" t="s">
        <v>425</v>
      </c>
      <c r="E101" s="21">
        <v>-7362</v>
      </c>
      <c r="F101" s="21">
        <v>8710</v>
      </c>
      <c r="G101" s="21">
        <f>-F101+E101</f>
        <v>-16072</v>
      </c>
      <c r="H101" s="22">
        <f t="shared" si="15"/>
        <v>-16072</v>
      </c>
      <c r="I101" s="22">
        <f t="shared" si="17"/>
        <v>0</v>
      </c>
      <c r="J101" s="20" t="s">
        <v>198</v>
      </c>
      <c r="K101" s="22">
        <v>12619.73</v>
      </c>
      <c r="L101" s="22"/>
      <c r="M101" s="22">
        <v>0</v>
      </c>
      <c r="N101" s="20"/>
      <c r="O101" s="22">
        <f t="shared" si="18"/>
        <v>-3452.2700000000004</v>
      </c>
      <c r="P101" s="20"/>
      <c r="Q101" s="20"/>
      <c r="R101" s="20"/>
      <c r="S101" s="23">
        <f t="shared" si="19"/>
        <v>0</v>
      </c>
      <c r="T101" s="20"/>
      <c r="U101" s="23">
        <v>0</v>
      </c>
      <c r="V101"/>
      <c r="W101" s="18" t="s">
        <v>188</v>
      </c>
      <c r="X101" s="19" t="s">
        <v>199</v>
      </c>
      <c r="Y101" t="s">
        <v>253</v>
      </c>
      <c r="Z101"/>
      <c r="AA101"/>
      <c r="AB101"/>
    </row>
    <row r="102" spans="2:28" ht="16.5" x14ac:dyDescent="0.25">
      <c r="B102" s="10">
        <f>VLOOKUP(C102,Schools!$A$2:$C$175,2,FALSE)</f>
        <v>9253364</v>
      </c>
      <c r="C102" t="s">
        <v>426</v>
      </c>
      <c r="D102" t="s">
        <v>427</v>
      </c>
      <c r="E102" s="15">
        <v>-5339.4</v>
      </c>
      <c r="F102" s="15">
        <v>-9</v>
      </c>
      <c r="G102" s="15">
        <f t="shared" ref="G102:G111" si="26">-F102+E102</f>
        <v>-5330.4</v>
      </c>
      <c r="H102" s="16">
        <f t="shared" si="15"/>
        <v>-5330.4</v>
      </c>
      <c r="I102" s="16">
        <f t="shared" si="17"/>
        <v>0</v>
      </c>
      <c r="J102"/>
      <c r="K102" s="16">
        <v>9629.6299999999992</v>
      </c>
      <c r="L102" s="16"/>
      <c r="M102" s="16">
        <v>0</v>
      </c>
      <c r="N102"/>
      <c r="O102" s="16">
        <f t="shared" si="18"/>
        <v>4299.2299999999996</v>
      </c>
      <c r="P102"/>
      <c r="Q102" s="16">
        <f t="shared" ref="Q102:Q103" si="27">I102+O102</f>
        <v>4299.2299999999996</v>
      </c>
      <c r="R102"/>
      <c r="S102" s="17">
        <f t="shared" si="19"/>
        <v>4299.2299999999996</v>
      </c>
      <c r="T102"/>
      <c r="U102" s="17">
        <f t="shared" si="20"/>
        <v>0</v>
      </c>
      <c r="V102"/>
      <c r="W102" s="18" t="s">
        <v>188</v>
      </c>
      <c r="X102" s="19"/>
      <c r="Y102"/>
      <c r="Z102"/>
      <c r="AA102"/>
      <c r="AB102"/>
    </row>
    <row r="103" spans="2:28" ht="26.25" x14ac:dyDescent="0.25">
      <c r="B103" s="10">
        <f>VLOOKUP(C103,Schools!$A$2:$C$175,2,FALSE)</f>
        <v>9252178</v>
      </c>
      <c r="C103" t="s">
        <v>428</v>
      </c>
      <c r="D103" t="s">
        <v>429</v>
      </c>
      <c r="E103" s="15">
        <v>3609.85</v>
      </c>
      <c r="F103" s="15">
        <v>-1469</v>
      </c>
      <c r="G103" s="15">
        <f t="shared" si="26"/>
        <v>5078.8500000000004</v>
      </c>
      <c r="H103" s="16">
        <f t="shared" si="15"/>
        <v>0</v>
      </c>
      <c r="I103" s="16">
        <f t="shared" si="17"/>
        <v>5078.8500000000004</v>
      </c>
      <c r="J103"/>
      <c r="K103" s="16">
        <v>0</v>
      </c>
      <c r="L103" s="16"/>
      <c r="M103" s="16">
        <v>0</v>
      </c>
      <c r="N103"/>
      <c r="O103" s="16">
        <f t="shared" si="18"/>
        <v>5078.8500000000004</v>
      </c>
      <c r="P103"/>
      <c r="Q103" s="16">
        <f t="shared" si="27"/>
        <v>10157.700000000001</v>
      </c>
      <c r="R103"/>
      <c r="S103" s="17">
        <f t="shared" si="19"/>
        <v>5078.8500000000004</v>
      </c>
      <c r="T103"/>
      <c r="U103" s="17">
        <f t="shared" si="20"/>
        <v>0</v>
      </c>
      <c r="V103"/>
      <c r="W103" s="18" t="s">
        <v>188</v>
      </c>
      <c r="X103" s="19" t="s">
        <v>203</v>
      </c>
      <c r="Y103" t="s">
        <v>204</v>
      </c>
      <c r="Z103"/>
      <c r="AA103"/>
      <c r="AB103"/>
    </row>
    <row r="104" spans="2:28" ht="16.5" x14ac:dyDescent="0.25">
      <c r="B104" s="10">
        <f>VLOOKUP(C104,Schools!$A$2:$C$175,2,FALSE)</f>
        <v>9252179</v>
      </c>
      <c r="C104" t="s">
        <v>430</v>
      </c>
      <c r="D104" t="s">
        <v>431</v>
      </c>
      <c r="E104" s="15">
        <v>-4792</v>
      </c>
      <c r="F104" s="15">
        <v>1197</v>
      </c>
      <c r="G104" s="15">
        <f t="shared" si="26"/>
        <v>-5989</v>
      </c>
      <c r="H104" s="16">
        <f t="shared" si="15"/>
        <v>-5989</v>
      </c>
      <c r="I104" s="16">
        <f t="shared" si="17"/>
        <v>0</v>
      </c>
      <c r="J104"/>
      <c r="K104" s="16">
        <v>106.39000000000001</v>
      </c>
      <c r="L104" s="16"/>
      <c r="M104" s="16">
        <v>0</v>
      </c>
      <c r="N104"/>
      <c r="O104" s="16">
        <f t="shared" si="18"/>
        <v>-5882.61</v>
      </c>
      <c r="P104"/>
      <c r="Q104"/>
      <c r="R104"/>
      <c r="S104" s="17">
        <f t="shared" si="19"/>
        <v>0</v>
      </c>
      <c r="T104"/>
      <c r="U104" s="17">
        <f t="shared" si="20"/>
        <v>-5882.61</v>
      </c>
      <c r="V104"/>
      <c r="W104" s="18" t="s">
        <v>188</v>
      </c>
      <c r="X104" s="19"/>
      <c r="Y104"/>
      <c r="Z104"/>
      <c r="AA104"/>
      <c r="AB104"/>
    </row>
    <row r="105" spans="2:28" ht="16.5" x14ac:dyDescent="0.25">
      <c r="B105" s="10">
        <f>VLOOKUP(C105,Schools!$A$2:$C$175,2,FALSE)</f>
        <v>9253132</v>
      </c>
      <c r="C105" t="s">
        <v>432</v>
      </c>
      <c r="D105" t="s">
        <v>433</v>
      </c>
      <c r="E105" s="15">
        <v>-3212.73</v>
      </c>
      <c r="F105" s="15">
        <v>8558</v>
      </c>
      <c r="G105" s="15">
        <f t="shared" si="26"/>
        <v>-11770.73</v>
      </c>
      <c r="H105" s="16">
        <f t="shared" si="15"/>
        <v>-11770.73</v>
      </c>
      <c r="I105" s="16">
        <f t="shared" si="17"/>
        <v>0</v>
      </c>
      <c r="J105"/>
      <c r="K105" s="16">
        <v>7900</v>
      </c>
      <c r="L105" s="16"/>
      <c r="M105" s="16">
        <v>0</v>
      </c>
      <c r="N105"/>
      <c r="O105" s="16">
        <f t="shared" si="18"/>
        <v>-3870.7299999999996</v>
      </c>
      <c r="P105"/>
      <c r="Q105"/>
      <c r="R105"/>
      <c r="S105" s="17">
        <f t="shared" si="19"/>
        <v>0</v>
      </c>
      <c r="T105"/>
      <c r="U105" s="17">
        <f t="shared" si="20"/>
        <v>-3870.7299999999996</v>
      </c>
      <c r="V105"/>
      <c r="W105" s="18" t="s">
        <v>188</v>
      </c>
      <c r="X105" s="19"/>
      <c r="Y105"/>
      <c r="Z105"/>
      <c r="AA105"/>
      <c r="AB105"/>
    </row>
    <row r="106" spans="2:28" ht="16.5" x14ac:dyDescent="0.25">
      <c r="B106" s="10">
        <f>VLOOKUP(C106,Schools!$A$2:$C$175,2,FALSE)</f>
        <v>9252031</v>
      </c>
      <c r="C106" t="s">
        <v>434</v>
      </c>
      <c r="D106" t="s">
        <v>435</v>
      </c>
      <c r="E106" s="15">
        <v>1023.27</v>
      </c>
      <c r="F106" s="15">
        <v>3161</v>
      </c>
      <c r="G106" s="15">
        <f t="shared" si="26"/>
        <v>-2137.73</v>
      </c>
      <c r="H106" s="16">
        <f t="shared" si="15"/>
        <v>-2137.73</v>
      </c>
      <c r="I106" s="16">
        <f t="shared" si="17"/>
        <v>0</v>
      </c>
      <c r="J106"/>
      <c r="K106" s="16">
        <v>1209.5999999999999</v>
      </c>
      <c r="L106" s="16"/>
      <c r="M106" s="16">
        <v>0</v>
      </c>
      <c r="N106"/>
      <c r="O106" s="16">
        <f t="shared" si="18"/>
        <v>-928.13000000000011</v>
      </c>
      <c r="P106"/>
      <c r="Q106"/>
      <c r="R106"/>
      <c r="S106" s="17">
        <f t="shared" si="19"/>
        <v>0</v>
      </c>
      <c r="T106"/>
      <c r="U106" s="17">
        <f t="shared" si="20"/>
        <v>-928.13000000000011</v>
      </c>
      <c r="V106"/>
      <c r="W106" s="18" t="s">
        <v>188</v>
      </c>
      <c r="X106" s="19"/>
      <c r="Y106"/>
      <c r="Z106"/>
      <c r="AA106"/>
      <c r="AB106"/>
    </row>
    <row r="107" spans="2:28" ht="26.25" x14ac:dyDescent="0.25">
      <c r="B107" s="10">
        <f>VLOOKUP(C107,Schools!$A$2:$C$175,2,FALSE)</f>
        <v>9252181</v>
      </c>
      <c r="C107" t="s">
        <v>436</v>
      </c>
      <c r="D107" t="s">
        <v>437</v>
      </c>
      <c r="E107" s="15">
        <v>1267</v>
      </c>
      <c r="F107" s="15">
        <v>-1154</v>
      </c>
      <c r="G107" s="15">
        <f t="shared" si="26"/>
        <v>2421</v>
      </c>
      <c r="H107" s="16">
        <f t="shared" si="15"/>
        <v>0</v>
      </c>
      <c r="I107" s="16">
        <f t="shared" si="17"/>
        <v>2421</v>
      </c>
      <c r="J107"/>
      <c r="K107" s="16">
        <v>0</v>
      </c>
      <c r="L107" s="16"/>
      <c r="M107" s="16">
        <v>0</v>
      </c>
      <c r="N107"/>
      <c r="O107" s="16">
        <f t="shared" si="18"/>
        <v>2421</v>
      </c>
      <c r="P107"/>
      <c r="Q107" s="16">
        <f>I107+O107</f>
        <v>4842</v>
      </c>
      <c r="R107"/>
      <c r="S107" s="17">
        <f t="shared" si="19"/>
        <v>2421</v>
      </c>
      <c r="T107"/>
      <c r="U107" s="17">
        <f t="shared" si="20"/>
        <v>0</v>
      </c>
      <c r="V107"/>
      <c r="W107" s="18" t="s">
        <v>188</v>
      </c>
      <c r="X107" s="19" t="s">
        <v>203</v>
      </c>
      <c r="Y107" t="s">
        <v>204</v>
      </c>
      <c r="Z107"/>
      <c r="AA107"/>
      <c r="AB107"/>
    </row>
    <row r="108" spans="2:28" ht="26.25" x14ac:dyDescent="0.25">
      <c r="B108" s="10">
        <f>VLOOKUP(C108,Schools!$A$2:$C$175,2,FALSE)</f>
        <v>9253134</v>
      </c>
      <c r="C108" t="s">
        <v>438</v>
      </c>
      <c r="D108" t="s">
        <v>439</v>
      </c>
      <c r="E108" s="15">
        <v>1387.43</v>
      </c>
      <c r="F108" s="15">
        <v>4290</v>
      </c>
      <c r="G108" s="15">
        <f t="shared" si="26"/>
        <v>-2902.5699999999997</v>
      </c>
      <c r="H108" s="16">
        <f t="shared" si="15"/>
        <v>-2902.5699999999997</v>
      </c>
      <c r="I108" s="16">
        <f t="shared" si="17"/>
        <v>0</v>
      </c>
      <c r="J108"/>
      <c r="K108" s="16">
        <v>3361.8600000000006</v>
      </c>
      <c r="L108" s="16"/>
      <c r="M108" s="16">
        <v>33.21</v>
      </c>
      <c r="N108"/>
      <c r="O108" s="16">
        <f t="shared" si="18"/>
        <v>492.50000000000085</v>
      </c>
      <c r="P108"/>
      <c r="Q108"/>
      <c r="R108"/>
      <c r="S108" s="17">
        <f t="shared" si="19"/>
        <v>492.50000000000085</v>
      </c>
      <c r="T108"/>
      <c r="U108" s="17">
        <f t="shared" si="20"/>
        <v>0</v>
      </c>
      <c r="V108"/>
      <c r="W108" s="18" t="s">
        <v>188</v>
      </c>
      <c r="X108" s="19" t="s">
        <v>232</v>
      </c>
      <c r="Y108" t="s">
        <v>383</v>
      </c>
      <c r="Z108"/>
      <c r="AA108"/>
      <c r="AB108"/>
    </row>
    <row r="109" spans="2:28" ht="16.5" x14ac:dyDescent="0.25">
      <c r="B109" s="10">
        <f>VLOOKUP(C109,Schools!$A$2:$C$175,2,FALSE)</f>
        <v>9253133</v>
      </c>
      <c r="C109" t="s">
        <v>440</v>
      </c>
      <c r="D109" t="s">
        <v>441</v>
      </c>
      <c r="E109" s="15">
        <v>586.34</v>
      </c>
      <c r="F109" s="15">
        <v>830</v>
      </c>
      <c r="G109" s="15">
        <f t="shared" si="26"/>
        <v>-243.65999999999997</v>
      </c>
      <c r="H109" s="16">
        <f t="shared" si="15"/>
        <v>-243.65999999999997</v>
      </c>
      <c r="I109" s="16">
        <f t="shared" si="17"/>
        <v>0</v>
      </c>
      <c r="J109"/>
      <c r="K109" s="16">
        <v>591.03</v>
      </c>
      <c r="L109" s="16"/>
      <c r="M109" s="16">
        <v>0</v>
      </c>
      <c r="N109"/>
      <c r="O109" s="16">
        <f t="shared" si="18"/>
        <v>347.37</v>
      </c>
      <c r="P109"/>
      <c r="Q109" s="16">
        <f>I109+O109</f>
        <v>347.37</v>
      </c>
      <c r="R109"/>
      <c r="S109" s="17">
        <f t="shared" si="19"/>
        <v>347.37</v>
      </c>
      <c r="T109"/>
      <c r="U109" s="17">
        <f t="shared" si="20"/>
        <v>0</v>
      </c>
      <c r="V109"/>
      <c r="W109" s="18" t="s">
        <v>188</v>
      </c>
      <c r="X109" s="19"/>
      <c r="Y109"/>
      <c r="Z109"/>
      <c r="AA109"/>
      <c r="AB109"/>
    </row>
    <row r="110" spans="2:28" ht="16.5" x14ac:dyDescent="0.25">
      <c r="B110" s="10">
        <f>VLOOKUP(C110,Schools!$A$2:$C$175,2,FALSE)</f>
        <v>9253047</v>
      </c>
      <c r="C110" t="s">
        <v>442</v>
      </c>
      <c r="D110" t="s">
        <v>443</v>
      </c>
      <c r="E110" s="15">
        <v>-7371</v>
      </c>
      <c r="F110" s="15">
        <v>797</v>
      </c>
      <c r="G110" s="15">
        <f t="shared" si="26"/>
        <v>-8168</v>
      </c>
      <c r="H110" s="16">
        <f t="shared" si="15"/>
        <v>-8168</v>
      </c>
      <c r="I110" s="16">
        <f t="shared" si="17"/>
        <v>0</v>
      </c>
      <c r="J110"/>
      <c r="K110" s="16">
        <v>0</v>
      </c>
      <c r="L110" s="16"/>
      <c r="M110" s="16">
        <v>0</v>
      </c>
      <c r="N110"/>
      <c r="O110" s="16">
        <f t="shared" si="18"/>
        <v>-8168</v>
      </c>
      <c r="P110"/>
      <c r="Q110"/>
      <c r="R110"/>
      <c r="S110" s="17">
        <f t="shared" si="19"/>
        <v>0</v>
      </c>
      <c r="T110"/>
      <c r="U110" s="17">
        <f t="shared" si="20"/>
        <v>-8168</v>
      </c>
      <c r="V110"/>
      <c r="W110" s="18" t="s">
        <v>188</v>
      </c>
      <c r="X110" s="19"/>
      <c r="Y110"/>
      <c r="Z110"/>
      <c r="AA110"/>
      <c r="AB110"/>
    </row>
    <row r="111" spans="2:28" ht="16.5" x14ac:dyDescent="0.25">
      <c r="B111" s="10">
        <f>VLOOKUP(C111,Schools!$A$2:$C$175,2,FALSE)</f>
        <v>9252033</v>
      </c>
      <c r="C111" t="s">
        <v>444</v>
      </c>
      <c r="D111" t="s">
        <v>445</v>
      </c>
      <c r="E111" s="15">
        <v>-1760.21</v>
      </c>
      <c r="F111" s="15">
        <v>5545</v>
      </c>
      <c r="G111" s="15">
        <f t="shared" si="26"/>
        <v>-7305.21</v>
      </c>
      <c r="H111" s="16">
        <f t="shared" si="15"/>
        <v>-7305.21</v>
      </c>
      <c r="I111" s="16">
        <f t="shared" si="17"/>
        <v>0</v>
      </c>
      <c r="J111"/>
      <c r="K111" s="16">
        <v>541.66</v>
      </c>
      <c r="L111" s="16"/>
      <c r="M111" s="16">
        <v>0</v>
      </c>
      <c r="N111"/>
      <c r="O111" s="16">
        <f t="shared" si="18"/>
        <v>-6763.55</v>
      </c>
      <c r="P111"/>
      <c r="Q111"/>
      <c r="R111"/>
      <c r="S111" s="17">
        <f t="shared" si="19"/>
        <v>0</v>
      </c>
      <c r="T111"/>
      <c r="U111" s="17">
        <f t="shared" si="20"/>
        <v>-6763.55</v>
      </c>
      <c r="V111"/>
      <c r="W111" s="18" t="s">
        <v>188</v>
      </c>
      <c r="X111" s="19"/>
      <c r="Y111"/>
      <c r="Z111"/>
      <c r="AA111"/>
      <c r="AB111"/>
    </row>
    <row r="112" spans="2:28" ht="51.75" x14ac:dyDescent="0.25">
      <c r="B112" s="10">
        <f>VLOOKUP(C112,Schools!$A$2:$C$175,2,FALSE)</f>
        <v>9255225</v>
      </c>
      <c r="C112" s="20" t="s">
        <v>446</v>
      </c>
      <c r="D112" s="20" t="s">
        <v>447</v>
      </c>
      <c r="E112" s="21">
        <v>-7375</v>
      </c>
      <c r="F112" s="21">
        <v>3193</v>
      </c>
      <c r="G112" s="21">
        <f>-F112+E112</f>
        <v>-10568</v>
      </c>
      <c r="H112" s="22">
        <f t="shared" si="15"/>
        <v>-10568</v>
      </c>
      <c r="I112" s="22">
        <f t="shared" si="17"/>
        <v>0</v>
      </c>
      <c r="J112" s="20" t="s">
        <v>198</v>
      </c>
      <c r="K112" s="22">
        <v>10502.7</v>
      </c>
      <c r="L112" s="22"/>
      <c r="M112" s="22">
        <v>0</v>
      </c>
      <c r="N112" s="20"/>
      <c r="O112" s="22">
        <f t="shared" si="18"/>
        <v>-65.299999999999272</v>
      </c>
      <c r="P112" s="20"/>
      <c r="Q112" s="20"/>
      <c r="R112" s="20"/>
      <c r="S112" s="23">
        <f t="shared" si="19"/>
        <v>0</v>
      </c>
      <c r="T112" s="20"/>
      <c r="U112" s="23">
        <f t="shared" si="20"/>
        <v>-65.299999999999272</v>
      </c>
      <c r="V112"/>
      <c r="W112" s="18" t="s">
        <v>188</v>
      </c>
      <c r="X112" s="19" t="s">
        <v>199</v>
      </c>
      <c r="Y112" t="s">
        <v>323</v>
      </c>
      <c r="Z112"/>
      <c r="AA112"/>
      <c r="AB112"/>
    </row>
    <row r="113" spans="2:28" ht="66.599999999999994" customHeight="1" x14ac:dyDescent="0.25">
      <c r="B113" s="10">
        <f>VLOOKUP(C113,Schools!$A$2:$C$175,2,FALSE)</f>
        <v>9252034</v>
      </c>
      <c r="C113" t="s">
        <v>448</v>
      </c>
      <c r="D113" t="s">
        <v>449</v>
      </c>
      <c r="E113" s="15">
        <v>-2339.1</v>
      </c>
      <c r="F113" s="15">
        <v>3339</v>
      </c>
      <c r="G113" s="15">
        <f t="shared" ref="G113:G129" si="28">-F113+E113</f>
        <v>-5678.1</v>
      </c>
      <c r="H113" s="16">
        <f t="shared" si="15"/>
        <v>-5678.1</v>
      </c>
      <c r="I113" s="16">
        <f t="shared" si="17"/>
        <v>0</v>
      </c>
      <c r="J113"/>
      <c r="K113" s="16">
        <f>217.79+2033.32</f>
        <v>2251.11</v>
      </c>
      <c r="L113" s="16"/>
      <c r="M113" s="16">
        <v>0</v>
      </c>
      <c r="N113"/>
      <c r="O113" s="16">
        <f t="shared" si="18"/>
        <v>-3426.9900000000002</v>
      </c>
      <c r="P113"/>
      <c r="Q113"/>
      <c r="R113"/>
      <c r="S113" s="17">
        <f t="shared" si="19"/>
        <v>0</v>
      </c>
      <c r="T113"/>
      <c r="U113" s="17">
        <f t="shared" si="20"/>
        <v>-3426.9900000000002</v>
      </c>
      <c r="V113"/>
      <c r="W113" s="18" t="s">
        <v>188</v>
      </c>
      <c r="X113" s="19" t="s">
        <v>450</v>
      </c>
      <c r="Y113" s="36" t="s">
        <v>596</v>
      </c>
      <c r="Z113" s="36"/>
      <c r="AA113" s="36"/>
      <c r="AB113" s="36"/>
    </row>
    <row r="114" spans="2:28" ht="26.25" x14ac:dyDescent="0.25">
      <c r="B114" s="10">
        <f>VLOOKUP(C114,Schools!$A$2:$C$175,2,FALSE)</f>
        <v>9252185</v>
      </c>
      <c r="C114" t="s">
        <v>451</v>
      </c>
      <c r="D114" t="s">
        <v>452</v>
      </c>
      <c r="E114" s="15">
        <v>4586.62</v>
      </c>
      <c r="F114" s="15">
        <v>72</v>
      </c>
      <c r="G114" s="15">
        <f t="shared" si="28"/>
        <v>4514.62</v>
      </c>
      <c r="H114" s="16">
        <f t="shared" si="15"/>
        <v>0</v>
      </c>
      <c r="I114" s="16">
        <f t="shared" si="17"/>
        <v>4514.62</v>
      </c>
      <c r="J114"/>
      <c r="K114" s="16">
        <v>1904.41</v>
      </c>
      <c r="L114" s="16"/>
      <c r="M114" s="16">
        <v>23.590000000000003</v>
      </c>
      <c r="N114"/>
      <c r="O114" s="16">
        <f t="shared" si="18"/>
        <v>6442.62</v>
      </c>
      <c r="P114"/>
      <c r="Q114" s="16">
        <f>I114+O114</f>
        <v>10957.24</v>
      </c>
      <c r="R114"/>
      <c r="S114" s="17">
        <f t="shared" si="19"/>
        <v>6442.62</v>
      </c>
      <c r="T114"/>
      <c r="U114" s="17">
        <f t="shared" si="20"/>
        <v>0</v>
      </c>
      <c r="V114"/>
      <c r="W114" s="18" t="s">
        <v>188</v>
      </c>
      <c r="X114" s="19" t="s">
        <v>203</v>
      </c>
      <c r="Y114" t="s">
        <v>207</v>
      </c>
      <c r="Z114"/>
      <c r="AA114"/>
      <c r="AB114"/>
    </row>
    <row r="115" spans="2:28" ht="16.5" x14ac:dyDescent="0.25">
      <c r="B115" s="10">
        <f>VLOOKUP(C115,Schools!$A$2:$C$175,2,FALSE)</f>
        <v>9253366</v>
      </c>
      <c r="C115" t="s">
        <v>453</v>
      </c>
      <c r="D115" t="s">
        <v>454</v>
      </c>
      <c r="E115" s="15">
        <v>-912.65</v>
      </c>
      <c r="F115" s="15">
        <v>7775</v>
      </c>
      <c r="G115" s="15">
        <f t="shared" si="28"/>
        <v>-8687.65</v>
      </c>
      <c r="H115" s="16">
        <f t="shared" si="15"/>
        <v>-8687.65</v>
      </c>
      <c r="I115" s="16">
        <f t="shared" si="17"/>
        <v>0</v>
      </c>
      <c r="J115"/>
      <c r="K115" s="16">
        <v>2756.2200000000003</v>
      </c>
      <c r="L115" s="16"/>
      <c r="M115" s="16">
        <v>0</v>
      </c>
      <c r="N115"/>
      <c r="O115" s="16">
        <f t="shared" si="18"/>
        <v>-5931.4299999999994</v>
      </c>
      <c r="P115"/>
      <c r="Q115"/>
      <c r="R115"/>
      <c r="S115" s="17">
        <f t="shared" si="19"/>
        <v>0</v>
      </c>
      <c r="T115"/>
      <c r="U115" s="17">
        <f t="shared" si="20"/>
        <v>-5931.4299999999994</v>
      </c>
      <c r="V115"/>
      <c r="W115" s="18" t="s">
        <v>188</v>
      </c>
      <c r="X115" s="19"/>
      <c r="Y115"/>
      <c r="Z115"/>
      <c r="AA115"/>
      <c r="AB115"/>
    </row>
    <row r="116" spans="2:28" ht="16.5" x14ac:dyDescent="0.25">
      <c r="B116" s="10">
        <f>VLOOKUP(C116,Schools!$A$2:$C$175,2,FALSE)</f>
        <v>9253092</v>
      </c>
      <c r="C116" t="s">
        <v>455</v>
      </c>
      <c r="D116" t="s">
        <v>456</v>
      </c>
      <c r="E116" s="15">
        <v>-5706.03</v>
      </c>
      <c r="F116" s="15">
        <v>4609</v>
      </c>
      <c r="G116" s="15">
        <f t="shared" si="28"/>
        <v>-10315.029999999999</v>
      </c>
      <c r="H116" s="16">
        <f t="shared" si="15"/>
        <v>-10315.029999999999</v>
      </c>
      <c r="I116" s="16">
        <f t="shared" si="17"/>
        <v>0</v>
      </c>
      <c r="J116"/>
      <c r="K116" s="16">
        <v>0</v>
      </c>
      <c r="L116" s="16"/>
      <c r="M116" s="16">
        <v>0</v>
      </c>
      <c r="N116"/>
      <c r="O116" s="16">
        <f t="shared" si="18"/>
        <v>-10315.029999999999</v>
      </c>
      <c r="P116"/>
      <c r="Q116"/>
      <c r="R116"/>
      <c r="S116" s="17">
        <f t="shared" si="19"/>
        <v>0</v>
      </c>
      <c r="T116"/>
      <c r="U116" s="17">
        <f t="shared" si="20"/>
        <v>-10315.029999999999</v>
      </c>
      <c r="V116"/>
      <c r="W116" s="18" t="s">
        <v>188</v>
      </c>
      <c r="X116" s="19"/>
      <c r="Y116"/>
      <c r="Z116"/>
      <c r="AA116"/>
      <c r="AB116"/>
    </row>
    <row r="117" spans="2:28" ht="26.25" x14ac:dyDescent="0.25">
      <c r="B117" s="10">
        <f>VLOOKUP(C117,Schools!$A$2:$C$175,2,FALSE)</f>
        <v>9253322</v>
      </c>
      <c r="C117" t="s">
        <v>457</v>
      </c>
      <c r="D117" t="s">
        <v>458</v>
      </c>
      <c r="E117" s="15">
        <v>6263.9</v>
      </c>
      <c r="F117" s="15">
        <v>3672</v>
      </c>
      <c r="G117" s="15">
        <f t="shared" si="28"/>
        <v>2591.8999999999996</v>
      </c>
      <c r="H117" s="16">
        <f t="shared" si="15"/>
        <v>0</v>
      </c>
      <c r="I117" s="16">
        <f t="shared" si="17"/>
        <v>2591.8999999999996</v>
      </c>
      <c r="J117"/>
      <c r="K117" s="16">
        <v>4761.43</v>
      </c>
      <c r="L117" s="16"/>
      <c r="M117" s="16">
        <v>0</v>
      </c>
      <c r="N117"/>
      <c r="O117" s="16">
        <f t="shared" si="18"/>
        <v>7353.33</v>
      </c>
      <c r="P117"/>
      <c r="Q117" s="16">
        <f>I117+O117</f>
        <v>9945.23</v>
      </c>
      <c r="R117"/>
      <c r="S117" s="17">
        <f t="shared" si="19"/>
        <v>7353.33</v>
      </c>
      <c r="T117"/>
      <c r="U117" s="17">
        <f t="shared" si="20"/>
        <v>0</v>
      </c>
      <c r="V117"/>
      <c r="W117" s="18" t="s">
        <v>188</v>
      </c>
      <c r="X117" s="19" t="s">
        <v>203</v>
      </c>
      <c r="Y117" t="s">
        <v>207</v>
      </c>
      <c r="Z117"/>
      <c r="AA117"/>
      <c r="AB117"/>
    </row>
    <row r="118" spans="2:28" ht="102.75" x14ac:dyDescent="0.25">
      <c r="B118" s="10">
        <f>VLOOKUP(C118,Schools!$A$2:$C$175,2,FALSE)</f>
        <v>9253050</v>
      </c>
      <c r="C118" t="s">
        <v>459</v>
      </c>
      <c r="D118" t="s">
        <v>460</v>
      </c>
      <c r="E118" s="15">
        <v>838.19</v>
      </c>
      <c r="F118" s="15">
        <v>3717</v>
      </c>
      <c r="G118" s="15">
        <f t="shared" si="28"/>
        <v>-2878.81</v>
      </c>
      <c r="H118" s="16">
        <f t="shared" si="15"/>
        <v>-2878.81</v>
      </c>
      <c r="I118" s="16">
        <f t="shared" si="17"/>
        <v>0</v>
      </c>
      <c r="J118"/>
      <c r="K118" s="16">
        <v>0</v>
      </c>
      <c r="L118" s="16"/>
      <c r="M118" s="16">
        <v>0</v>
      </c>
      <c r="N118"/>
      <c r="O118" s="16">
        <f t="shared" si="18"/>
        <v>-2878.81</v>
      </c>
      <c r="P118"/>
      <c r="Q118" s="16">
        <f>I118+O118</f>
        <v>-2878.81</v>
      </c>
      <c r="R118"/>
      <c r="S118" s="17">
        <f t="shared" si="19"/>
        <v>0</v>
      </c>
      <c r="T118"/>
      <c r="U118" s="17">
        <f t="shared" si="20"/>
        <v>-2878.81</v>
      </c>
      <c r="V118"/>
      <c r="W118" s="18" t="s">
        <v>188</v>
      </c>
      <c r="X118" s="19" t="s">
        <v>461</v>
      </c>
      <c r="Y118" t="s">
        <v>207</v>
      </c>
      <c r="Z118"/>
      <c r="AA118"/>
      <c r="AB118"/>
    </row>
    <row r="119" spans="2:28" ht="26.25" x14ac:dyDescent="0.25">
      <c r="B119" s="10">
        <f>VLOOKUP(C119,Schools!$A$2:$C$175,2,FALSE)</f>
        <v>9253093</v>
      </c>
      <c r="C119" t="s">
        <v>462</v>
      </c>
      <c r="D119" t="s">
        <v>463</v>
      </c>
      <c r="E119" s="15">
        <v>4790.16</v>
      </c>
      <c r="F119" s="15">
        <v>4150</v>
      </c>
      <c r="G119" s="15">
        <f t="shared" si="28"/>
        <v>640.15999999999985</v>
      </c>
      <c r="H119" s="16">
        <f t="shared" si="15"/>
        <v>0</v>
      </c>
      <c r="I119" s="16">
        <f t="shared" si="17"/>
        <v>640.15999999999985</v>
      </c>
      <c r="J119"/>
      <c r="K119" s="16">
        <v>-637.14</v>
      </c>
      <c r="L119" s="16"/>
      <c r="M119" s="16">
        <v>10.7</v>
      </c>
      <c r="N119"/>
      <c r="O119" s="16">
        <f t="shared" si="18"/>
        <v>13.719999999999867</v>
      </c>
      <c r="P119"/>
      <c r="Q119" s="16">
        <f>I119+O119</f>
        <v>653.87999999999977</v>
      </c>
      <c r="R119"/>
      <c r="S119" s="17">
        <f t="shared" si="19"/>
        <v>13.719999999999867</v>
      </c>
      <c r="T119"/>
      <c r="U119" s="17">
        <f t="shared" si="20"/>
        <v>0</v>
      </c>
      <c r="V119"/>
      <c r="W119" s="18" t="s">
        <v>188</v>
      </c>
      <c r="X119" s="19" t="s">
        <v>203</v>
      </c>
      <c r="Y119" t="s">
        <v>207</v>
      </c>
      <c r="Z119"/>
      <c r="AA119"/>
      <c r="AB119"/>
    </row>
    <row r="120" spans="2:28" ht="16.5" x14ac:dyDescent="0.25">
      <c r="B120" s="10">
        <f>VLOOKUP(C120,Schools!$A$2:$C$175,2,FALSE)</f>
        <v>9253136</v>
      </c>
      <c r="C120" t="s">
        <v>464</v>
      </c>
      <c r="D120" t="s">
        <v>465</v>
      </c>
      <c r="E120" s="15">
        <v>-1454.33</v>
      </c>
      <c r="F120" s="15">
        <v>83</v>
      </c>
      <c r="G120" s="15">
        <f t="shared" si="28"/>
        <v>-1537.33</v>
      </c>
      <c r="H120" s="16">
        <f t="shared" si="15"/>
        <v>-1537.33</v>
      </c>
      <c r="I120" s="16">
        <f t="shared" si="17"/>
        <v>0</v>
      </c>
      <c r="J120"/>
      <c r="K120" s="16">
        <v>393.73</v>
      </c>
      <c r="L120" s="16"/>
      <c r="M120" s="16">
        <v>0</v>
      </c>
      <c r="N120"/>
      <c r="O120" s="16">
        <f t="shared" si="18"/>
        <v>-1143.5999999999999</v>
      </c>
      <c r="P120"/>
      <c r="Q120"/>
      <c r="R120"/>
      <c r="S120" s="17">
        <f t="shared" si="19"/>
        <v>0</v>
      </c>
      <c r="T120"/>
      <c r="U120" s="17">
        <f t="shared" si="20"/>
        <v>-1143.5999999999999</v>
      </c>
      <c r="V120"/>
      <c r="W120" s="18" t="s">
        <v>188</v>
      </c>
      <c r="X120" s="19"/>
      <c r="Y120"/>
      <c r="Z120"/>
      <c r="AA120"/>
      <c r="AB120"/>
    </row>
    <row r="121" spans="2:28" ht="26.25" x14ac:dyDescent="0.25">
      <c r="B121" s="10">
        <f>VLOOKUP(C121,Schools!$A$2:$C$175,2,FALSE)</f>
        <v>9253052</v>
      </c>
      <c r="C121" t="s">
        <v>466</v>
      </c>
      <c r="D121" t="s">
        <v>467</v>
      </c>
      <c r="E121" s="15">
        <v>10463.31</v>
      </c>
      <c r="F121" s="15">
        <v>10734</v>
      </c>
      <c r="G121" s="15">
        <f t="shared" si="28"/>
        <v>-270.69000000000051</v>
      </c>
      <c r="H121" s="16">
        <f t="shared" si="15"/>
        <v>-270.69000000000051</v>
      </c>
      <c r="I121" s="16">
        <f t="shared" si="17"/>
        <v>0</v>
      </c>
      <c r="J121"/>
      <c r="K121" s="16">
        <v>868.98</v>
      </c>
      <c r="L121" s="16"/>
      <c r="M121" s="16">
        <v>0</v>
      </c>
      <c r="N121"/>
      <c r="O121" s="16">
        <f t="shared" si="18"/>
        <v>598.28999999999951</v>
      </c>
      <c r="P121"/>
      <c r="Q121" s="16">
        <f>I121+O121</f>
        <v>598.28999999999951</v>
      </c>
      <c r="R121"/>
      <c r="S121" s="17">
        <f t="shared" si="19"/>
        <v>598.28999999999951</v>
      </c>
      <c r="T121"/>
      <c r="U121" s="17">
        <f t="shared" si="20"/>
        <v>0</v>
      </c>
      <c r="V121"/>
      <c r="W121" s="18" t="s">
        <v>188</v>
      </c>
      <c r="X121" s="19" t="s">
        <v>468</v>
      </c>
      <c r="Y121" t="s">
        <v>383</v>
      </c>
      <c r="Z121"/>
      <c r="AA121"/>
      <c r="AB121"/>
    </row>
    <row r="122" spans="2:28" ht="26.25" x14ac:dyDescent="0.25">
      <c r="B122" s="10">
        <f>VLOOKUP(C122,Schools!$A$2:$C$175,2,FALSE)</f>
        <v>9252224</v>
      </c>
      <c r="C122" t="s">
        <v>469</v>
      </c>
      <c r="D122" t="s">
        <v>470</v>
      </c>
      <c r="E122" s="15">
        <v>-3880.11</v>
      </c>
      <c r="F122" s="15">
        <v>-4963</v>
      </c>
      <c r="G122" s="15">
        <f t="shared" si="28"/>
        <v>1082.8899999999999</v>
      </c>
      <c r="H122" s="16">
        <f t="shared" si="15"/>
        <v>0</v>
      </c>
      <c r="I122" s="16">
        <f t="shared" si="17"/>
        <v>1082.8899999999999</v>
      </c>
      <c r="J122"/>
      <c r="K122" s="16">
        <v>578.38</v>
      </c>
      <c r="L122" s="16"/>
      <c r="M122" s="16">
        <v>70.52</v>
      </c>
      <c r="N122"/>
      <c r="O122" s="16">
        <f t="shared" si="18"/>
        <v>1731.79</v>
      </c>
      <c r="P122"/>
      <c r="Q122" s="16">
        <f>I122+O122</f>
        <v>2814.68</v>
      </c>
      <c r="R122"/>
      <c r="S122" s="17">
        <f t="shared" si="19"/>
        <v>1731.79</v>
      </c>
      <c r="T122"/>
      <c r="U122" s="17">
        <f t="shared" si="20"/>
        <v>0</v>
      </c>
      <c r="V122"/>
      <c r="W122" s="18" t="s">
        <v>188</v>
      </c>
      <c r="X122" s="19" t="s">
        <v>203</v>
      </c>
      <c r="Y122" t="s">
        <v>207</v>
      </c>
      <c r="Z122"/>
      <c r="AA122"/>
      <c r="AB122"/>
    </row>
    <row r="123" spans="2:28" ht="40.15" customHeight="1" x14ac:dyDescent="0.25">
      <c r="B123" s="10">
        <f>VLOOKUP(C123,Schools!$A$2:$C$175,2,FALSE)</f>
        <v>9253139</v>
      </c>
      <c r="C123" t="s">
        <v>471</v>
      </c>
      <c r="D123" t="s">
        <v>472</v>
      </c>
      <c r="E123" s="15">
        <v>-2305.1</v>
      </c>
      <c r="F123" s="15">
        <v>579</v>
      </c>
      <c r="G123" s="15">
        <f t="shared" si="28"/>
        <v>-2884.1</v>
      </c>
      <c r="H123" s="16">
        <f t="shared" si="15"/>
        <v>-2884.1</v>
      </c>
      <c r="I123" s="16">
        <f t="shared" si="17"/>
        <v>0</v>
      </c>
      <c r="J123"/>
      <c r="K123" s="16">
        <f>175+5032.51</f>
        <v>5207.51</v>
      </c>
      <c r="L123" s="16"/>
      <c r="M123" s="16">
        <v>0</v>
      </c>
      <c r="N123"/>
      <c r="O123" s="16">
        <f t="shared" si="18"/>
        <v>2323.4100000000003</v>
      </c>
      <c r="P123"/>
      <c r="Q123" s="16">
        <f>I123+O123</f>
        <v>2323.4100000000003</v>
      </c>
      <c r="R123"/>
      <c r="S123" s="17">
        <f t="shared" si="19"/>
        <v>2323.4100000000003</v>
      </c>
      <c r="T123"/>
      <c r="U123" s="17">
        <f t="shared" si="20"/>
        <v>0</v>
      </c>
      <c r="V123"/>
      <c r="W123" s="18" t="s">
        <v>188</v>
      </c>
      <c r="X123" s="19" t="s">
        <v>473</v>
      </c>
      <c r="Y123" s="36" t="s">
        <v>597</v>
      </c>
      <c r="Z123" s="36"/>
      <c r="AA123" s="36"/>
      <c r="AB123" s="36"/>
    </row>
    <row r="124" spans="2:28" ht="16.5" x14ac:dyDescent="0.25">
      <c r="B124" s="10">
        <f>VLOOKUP(C124,Schools!$A$2:$C$175,2,FALSE)</f>
        <v>9253140</v>
      </c>
      <c r="C124" t="s">
        <v>474</v>
      </c>
      <c r="D124" t="s">
        <v>475</v>
      </c>
      <c r="E124" s="15">
        <v>-1056</v>
      </c>
      <c r="F124" s="15">
        <v>95</v>
      </c>
      <c r="G124" s="15">
        <f t="shared" si="28"/>
        <v>-1151</v>
      </c>
      <c r="H124" s="16">
        <f t="shared" si="15"/>
        <v>-1151</v>
      </c>
      <c r="I124" s="16">
        <f t="shared" si="17"/>
        <v>0</v>
      </c>
      <c r="J124"/>
      <c r="K124" s="16">
        <v>0</v>
      </c>
      <c r="L124" s="16"/>
      <c r="M124" s="16">
        <v>0</v>
      </c>
      <c r="N124"/>
      <c r="O124" s="16">
        <f t="shared" si="18"/>
        <v>-1151</v>
      </c>
      <c r="P124"/>
      <c r="Q124"/>
      <c r="R124"/>
      <c r="S124" s="17">
        <f t="shared" si="19"/>
        <v>0</v>
      </c>
      <c r="T124"/>
      <c r="U124" s="17">
        <f t="shared" si="20"/>
        <v>-1151</v>
      </c>
      <c r="V124"/>
      <c r="W124" s="18" t="s">
        <v>188</v>
      </c>
      <c r="X124" s="19"/>
      <c r="Y124"/>
      <c r="Z124"/>
      <c r="AA124"/>
      <c r="AB124"/>
    </row>
    <row r="125" spans="2:28" ht="26.25" x14ac:dyDescent="0.25">
      <c r="B125" s="10">
        <f>VLOOKUP(C125,Schools!$A$2:$C$175,2,FALSE)</f>
        <v>9253141</v>
      </c>
      <c r="C125" t="s">
        <v>476</v>
      </c>
      <c r="D125" t="s">
        <v>477</v>
      </c>
      <c r="E125" s="15">
        <v>5842.55</v>
      </c>
      <c r="F125" s="15">
        <v>418</v>
      </c>
      <c r="G125" s="15">
        <f t="shared" si="28"/>
        <v>5424.55</v>
      </c>
      <c r="H125" s="16">
        <f t="shared" si="15"/>
        <v>0</v>
      </c>
      <c r="I125" s="16">
        <f t="shared" si="17"/>
        <v>5424.55</v>
      </c>
      <c r="J125"/>
      <c r="K125" s="16">
        <v>0</v>
      </c>
      <c r="L125" s="16"/>
      <c r="M125" s="16">
        <v>0</v>
      </c>
      <c r="N125"/>
      <c r="O125" s="16">
        <f t="shared" si="18"/>
        <v>5424.55</v>
      </c>
      <c r="P125"/>
      <c r="Q125" s="16">
        <f>I125+O125</f>
        <v>10849.1</v>
      </c>
      <c r="R125"/>
      <c r="S125" s="17">
        <f t="shared" si="19"/>
        <v>5424.55</v>
      </c>
      <c r="T125"/>
      <c r="U125" s="17">
        <f t="shared" si="20"/>
        <v>0</v>
      </c>
      <c r="V125"/>
      <c r="W125" s="18" t="s">
        <v>188</v>
      </c>
      <c r="X125" s="19" t="s">
        <v>203</v>
      </c>
      <c r="Y125" t="s">
        <v>207</v>
      </c>
      <c r="Z125"/>
      <c r="AA125"/>
      <c r="AB125"/>
    </row>
    <row r="126" spans="2:28" ht="26.25" x14ac:dyDescent="0.25">
      <c r="B126" s="10">
        <f>VLOOKUP(C126,Schools!$A$2:$C$175,2,FALSE)</f>
        <v>9252187</v>
      </c>
      <c r="C126" t="s">
        <v>478</v>
      </c>
      <c r="D126" t="s">
        <v>479</v>
      </c>
      <c r="E126" s="15">
        <v>-6204.7</v>
      </c>
      <c r="F126" s="15">
        <v>2807</v>
      </c>
      <c r="G126" s="15">
        <f t="shared" si="28"/>
        <v>-9011.7000000000007</v>
      </c>
      <c r="H126" s="16">
        <f t="shared" si="15"/>
        <v>-9011.7000000000007</v>
      </c>
      <c r="I126" s="16">
        <f t="shared" si="17"/>
        <v>0</v>
      </c>
      <c r="J126"/>
      <c r="K126" s="16">
        <v>0</v>
      </c>
      <c r="L126" s="16"/>
      <c r="M126" s="16">
        <v>0</v>
      </c>
      <c r="N126"/>
      <c r="O126" s="16">
        <f t="shared" si="18"/>
        <v>-9011.7000000000007</v>
      </c>
      <c r="P126"/>
      <c r="Q126"/>
      <c r="R126"/>
      <c r="S126" s="17">
        <f t="shared" si="19"/>
        <v>0</v>
      </c>
      <c r="T126"/>
      <c r="U126" s="17">
        <f t="shared" si="20"/>
        <v>-9011.7000000000007</v>
      </c>
      <c r="V126"/>
      <c r="W126" s="18" t="s">
        <v>188</v>
      </c>
      <c r="X126" s="19" t="s">
        <v>480</v>
      </c>
      <c r="Y126" t="s">
        <v>481</v>
      </c>
      <c r="Z126"/>
      <c r="AA126"/>
      <c r="AB126"/>
    </row>
    <row r="127" spans="2:28" ht="39" x14ac:dyDescent="0.25">
      <c r="B127" s="10">
        <f>VLOOKUP(C127,Schools!$A$2:$C$175,2,FALSE)</f>
        <v>9252188</v>
      </c>
      <c r="C127" t="s">
        <v>482</v>
      </c>
      <c r="D127" t="s">
        <v>483</v>
      </c>
      <c r="E127" s="15">
        <v>-141.93</v>
      </c>
      <c r="F127" s="15">
        <v>5722</v>
      </c>
      <c r="G127" s="15">
        <f t="shared" si="28"/>
        <v>-5863.93</v>
      </c>
      <c r="H127" s="16">
        <f t="shared" si="15"/>
        <v>-5863.93</v>
      </c>
      <c r="I127" s="16">
        <f t="shared" si="17"/>
        <v>0</v>
      </c>
      <c r="J127"/>
      <c r="K127" s="16">
        <v>240</v>
      </c>
      <c r="L127" s="16"/>
      <c r="M127" s="16">
        <v>0</v>
      </c>
      <c r="N127"/>
      <c r="O127" s="16">
        <f t="shared" si="18"/>
        <v>-5623.93</v>
      </c>
      <c r="P127"/>
      <c r="Q127"/>
      <c r="R127"/>
      <c r="S127" s="17">
        <f t="shared" si="19"/>
        <v>0</v>
      </c>
      <c r="T127"/>
      <c r="U127" s="17">
        <f t="shared" si="20"/>
        <v>-5623.93</v>
      </c>
      <c r="V127"/>
      <c r="W127" s="18" t="s">
        <v>188</v>
      </c>
      <c r="X127" s="19" t="s">
        <v>484</v>
      </c>
      <c r="Y127"/>
      <c r="Z127"/>
      <c r="AA127"/>
      <c r="AB127"/>
    </row>
    <row r="128" spans="2:28" ht="26.25" x14ac:dyDescent="0.25">
      <c r="B128" s="10">
        <f>VLOOKUP(C128,Schools!$A$2:$C$175,2,FALSE)</f>
        <v>9252107</v>
      </c>
      <c r="C128" t="s">
        <v>485</v>
      </c>
      <c r="D128" t="s">
        <v>486</v>
      </c>
      <c r="E128" s="15">
        <v>16219.11</v>
      </c>
      <c r="F128" s="15">
        <v>13983</v>
      </c>
      <c r="G128" s="15">
        <f t="shared" si="28"/>
        <v>2236.1100000000006</v>
      </c>
      <c r="H128" s="16">
        <f t="shared" si="15"/>
        <v>0</v>
      </c>
      <c r="I128" s="16">
        <f t="shared" si="17"/>
        <v>2236.1100000000006</v>
      </c>
      <c r="J128"/>
      <c r="K128" s="16">
        <v>0</v>
      </c>
      <c r="L128" s="16"/>
      <c r="M128" s="16">
        <v>0</v>
      </c>
      <c r="N128"/>
      <c r="O128" s="16">
        <f t="shared" si="18"/>
        <v>2236.1100000000006</v>
      </c>
      <c r="P128"/>
      <c r="Q128" s="16">
        <f>I128+O128</f>
        <v>4472.2200000000012</v>
      </c>
      <c r="R128"/>
      <c r="S128" s="17">
        <f t="shared" si="19"/>
        <v>2236.1100000000006</v>
      </c>
      <c r="T128"/>
      <c r="U128" s="17">
        <f t="shared" si="20"/>
        <v>0</v>
      </c>
      <c r="V128"/>
      <c r="W128" s="18" t="s">
        <v>188</v>
      </c>
      <c r="X128" s="19" t="s">
        <v>203</v>
      </c>
      <c r="Y128" t="s">
        <v>204</v>
      </c>
      <c r="Z128"/>
      <c r="AA128"/>
      <c r="AB128"/>
    </row>
    <row r="129" spans="2:28" ht="16.5" x14ac:dyDescent="0.25">
      <c r="B129" s="10">
        <f>VLOOKUP(C129,Schools!$A$2:$C$175,2,FALSE)</f>
        <v>9253170</v>
      </c>
      <c r="C129" t="s">
        <v>487</v>
      </c>
      <c r="D129" t="s">
        <v>488</v>
      </c>
      <c r="E129" s="15">
        <v>114.54</v>
      </c>
      <c r="F129" s="15">
        <v>1807</v>
      </c>
      <c r="G129" s="15">
        <f t="shared" si="28"/>
        <v>-1692.46</v>
      </c>
      <c r="H129" s="16">
        <f t="shared" si="15"/>
        <v>-1692.46</v>
      </c>
      <c r="I129" s="16">
        <f t="shared" si="17"/>
        <v>0</v>
      </c>
      <c r="J129"/>
      <c r="K129" s="16">
        <v>133.21</v>
      </c>
      <c r="L129" s="16"/>
      <c r="M129" s="16">
        <v>0</v>
      </c>
      <c r="N129"/>
      <c r="O129" s="16">
        <f t="shared" si="18"/>
        <v>-1559.25</v>
      </c>
      <c r="P129"/>
      <c r="Q129"/>
      <c r="R129"/>
      <c r="S129" s="17">
        <f t="shared" si="19"/>
        <v>0</v>
      </c>
      <c r="T129"/>
      <c r="U129" s="17">
        <f t="shared" si="20"/>
        <v>-1559.25</v>
      </c>
      <c r="V129"/>
      <c r="W129" s="18" t="s">
        <v>188</v>
      </c>
      <c r="X129" s="19" t="s">
        <v>489</v>
      </c>
      <c r="Y129" t="s">
        <v>383</v>
      </c>
      <c r="Z129"/>
      <c r="AA129"/>
      <c r="AB129"/>
    </row>
    <row r="130" spans="2:28" ht="16.5" x14ac:dyDescent="0.25">
      <c r="B130" s="10">
        <f>VLOOKUP(C130,Schools!$A$2:$C$175,2,FALSE)</f>
        <v>9252219</v>
      </c>
      <c r="C130" s="25" t="s">
        <v>490</v>
      </c>
      <c r="D130" s="25" t="s">
        <v>491</v>
      </c>
      <c r="E130" s="26">
        <v>0</v>
      </c>
      <c r="F130" s="26">
        <v>5087</v>
      </c>
      <c r="G130" s="26">
        <f>-F130+E130</f>
        <v>-5087</v>
      </c>
      <c r="H130" s="27">
        <f t="shared" ref="H130:H167" si="29">IF(G130&lt;0,G130,0)</f>
        <v>-5087</v>
      </c>
      <c r="I130" s="27">
        <f t="shared" si="17"/>
        <v>0</v>
      </c>
      <c r="J130" s="25" t="s">
        <v>189</v>
      </c>
      <c r="K130" s="27"/>
      <c r="L130" s="27"/>
      <c r="M130" s="27">
        <v>0</v>
      </c>
      <c r="N130" s="25"/>
      <c r="O130" s="27">
        <f t="shared" si="18"/>
        <v>-5087</v>
      </c>
      <c r="P130" s="25"/>
      <c r="Q130" s="25"/>
      <c r="R130" s="25"/>
      <c r="S130" s="28">
        <f t="shared" si="19"/>
        <v>0</v>
      </c>
      <c r="T130" s="25"/>
      <c r="U130" s="28">
        <f t="shared" si="20"/>
        <v>-5087</v>
      </c>
      <c r="V130"/>
      <c r="W130" s="18"/>
      <c r="X130" s="19" t="s">
        <v>492</v>
      </c>
      <c r="Y130"/>
      <c r="Z130"/>
      <c r="AA130"/>
      <c r="AB130"/>
    </row>
    <row r="131" spans="2:28" ht="16.5" x14ac:dyDescent="0.25">
      <c r="B131" s="10">
        <f>VLOOKUP(C131,Schools!$A$2:$C$175,2,FALSE)</f>
        <v>9252067</v>
      </c>
      <c r="C131" t="s">
        <v>493</v>
      </c>
      <c r="D131" t="s">
        <v>494</v>
      </c>
      <c r="E131" s="15">
        <v>306.89</v>
      </c>
      <c r="F131" s="15">
        <v>532</v>
      </c>
      <c r="G131" s="15">
        <f>-F131+E131</f>
        <v>-225.11</v>
      </c>
      <c r="H131" s="16">
        <f t="shared" si="29"/>
        <v>-225.11</v>
      </c>
      <c r="I131" s="16">
        <f t="shared" ref="I131:I167" si="30">IF(G131&gt;0,G131,0)</f>
        <v>0</v>
      </c>
      <c r="J131"/>
      <c r="K131" s="16">
        <v>323.39999999999998</v>
      </c>
      <c r="L131" s="16"/>
      <c r="M131" s="16">
        <v>4.57</v>
      </c>
      <c r="N131"/>
      <c r="O131" s="16">
        <f t="shared" ref="O131:O167" si="31">G131+K131+M131</f>
        <v>102.85999999999996</v>
      </c>
      <c r="P131"/>
      <c r="Q131" s="16">
        <f>I131+O131</f>
        <v>102.85999999999996</v>
      </c>
      <c r="R131"/>
      <c r="S131" s="17">
        <f t="shared" ref="S131:S167" si="32">IF(O131&gt;=0,O131,0)</f>
        <v>102.85999999999996</v>
      </c>
      <c r="T131"/>
      <c r="U131" s="17">
        <f t="shared" ref="U131:U167" si="33">IF(O131&lt;=0,O131,0)</f>
        <v>0</v>
      </c>
      <c r="V131"/>
      <c r="W131" s="18" t="s">
        <v>188</v>
      </c>
      <c r="X131" s="19" t="s">
        <v>495</v>
      </c>
      <c r="Y131" t="s">
        <v>383</v>
      </c>
      <c r="Z131"/>
      <c r="AA131"/>
      <c r="AB131"/>
    </row>
    <row r="132" spans="2:28" ht="51.75" x14ac:dyDescent="0.25">
      <c r="B132" s="10">
        <f>VLOOKUP(C132,Schools!$A$2:$C$175,2,FALSE)</f>
        <v>9253056</v>
      </c>
      <c r="C132" s="20" t="s">
        <v>496</v>
      </c>
      <c r="D132" s="20" t="s">
        <v>497</v>
      </c>
      <c r="E132" s="21">
        <v>-7408</v>
      </c>
      <c r="F132" s="21">
        <v>1063</v>
      </c>
      <c r="G132" s="21">
        <f>-F132+E132</f>
        <v>-8471</v>
      </c>
      <c r="H132" s="22">
        <f t="shared" si="29"/>
        <v>-8471</v>
      </c>
      <c r="I132" s="22">
        <f t="shared" si="30"/>
        <v>0</v>
      </c>
      <c r="J132" s="20" t="s">
        <v>198</v>
      </c>
      <c r="K132" s="22">
        <v>8999.51</v>
      </c>
      <c r="L132" s="22"/>
      <c r="M132" s="22">
        <v>0</v>
      </c>
      <c r="N132" s="20"/>
      <c r="O132" s="22">
        <f t="shared" si="31"/>
        <v>528.51000000000022</v>
      </c>
      <c r="P132" s="20"/>
      <c r="Q132" s="22">
        <f>H132+K132</f>
        <v>528.51000000000022</v>
      </c>
      <c r="R132" s="22"/>
      <c r="S132" s="22">
        <f t="shared" si="32"/>
        <v>528.51000000000022</v>
      </c>
      <c r="T132" s="20"/>
      <c r="U132" s="23">
        <f t="shared" si="33"/>
        <v>0</v>
      </c>
      <c r="V132"/>
      <c r="W132" s="18" t="s">
        <v>188</v>
      </c>
      <c r="X132" s="19" t="s">
        <v>199</v>
      </c>
      <c r="Y132" t="s">
        <v>253</v>
      </c>
      <c r="Z132"/>
      <c r="AA132"/>
      <c r="AB132"/>
    </row>
    <row r="133" spans="2:28" ht="16.5" x14ac:dyDescent="0.25">
      <c r="B133" s="10">
        <f>VLOOKUP(C133,Schools!$A$2:$C$175,2,FALSE)</f>
        <v>9252038</v>
      </c>
      <c r="C133" t="s">
        <v>498</v>
      </c>
      <c r="D133" t="s">
        <v>499</v>
      </c>
      <c r="E133" s="15">
        <v>-1158.32</v>
      </c>
      <c r="F133" s="15">
        <v>-7</v>
      </c>
      <c r="G133" s="15">
        <f t="shared" ref="G133:G135" si="34">-F133+E133</f>
        <v>-1151.32</v>
      </c>
      <c r="H133" s="16">
        <f t="shared" si="29"/>
        <v>-1151.32</v>
      </c>
      <c r="I133" s="16">
        <f t="shared" si="30"/>
        <v>0</v>
      </c>
      <c r="J133"/>
      <c r="K133" s="16">
        <v>613.79999999999995</v>
      </c>
      <c r="L133" s="16"/>
      <c r="M133" s="16">
        <v>113.6</v>
      </c>
      <c r="N133"/>
      <c r="O133" s="16">
        <f t="shared" si="31"/>
        <v>-423.91999999999996</v>
      </c>
      <c r="P133"/>
      <c r="Q133"/>
      <c r="R133"/>
      <c r="S133" s="17">
        <f t="shared" si="32"/>
        <v>0</v>
      </c>
      <c r="T133"/>
      <c r="U133" s="17">
        <f t="shared" si="33"/>
        <v>-423.91999999999996</v>
      </c>
      <c r="V133"/>
      <c r="W133" s="18" t="s">
        <v>188</v>
      </c>
      <c r="X133" s="19" t="s">
        <v>500</v>
      </c>
      <c r="Y133" t="s">
        <v>501</v>
      </c>
      <c r="Z133"/>
      <c r="AA133"/>
      <c r="AB133"/>
    </row>
    <row r="134" spans="2:28" ht="16.5" x14ac:dyDescent="0.25">
      <c r="B134" s="10">
        <f>VLOOKUP(C134,Schools!$A$2:$C$175,2,FALSE)</f>
        <v>9252248</v>
      </c>
      <c r="C134" t="s">
        <v>502</v>
      </c>
      <c r="D134" t="s">
        <v>503</v>
      </c>
      <c r="E134" s="15">
        <v>6979.54</v>
      </c>
      <c r="F134" s="15">
        <v>11202</v>
      </c>
      <c r="G134" s="15">
        <f t="shared" si="34"/>
        <v>-4222.46</v>
      </c>
      <c r="H134" s="16">
        <f t="shared" si="29"/>
        <v>-4222.46</v>
      </c>
      <c r="I134" s="16">
        <f t="shared" si="30"/>
        <v>0</v>
      </c>
      <c r="J134"/>
      <c r="K134" s="16">
        <v>167.89</v>
      </c>
      <c r="L134" s="16"/>
      <c r="M134" s="16">
        <v>75.63</v>
      </c>
      <c r="N134"/>
      <c r="O134" s="16">
        <f t="shared" si="31"/>
        <v>-3978.94</v>
      </c>
      <c r="P134"/>
      <c r="Q134"/>
      <c r="R134"/>
      <c r="S134" s="17">
        <f t="shared" si="32"/>
        <v>0</v>
      </c>
      <c r="T134"/>
      <c r="U134" s="17">
        <f t="shared" si="33"/>
        <v>-3978.94</v>
      </c>
      <c r="V134"/>
      <c r="W134" s="18" t="s">
        <v>188</v>
      </c>
      <c r="X134" s="19"/>
      <c r="Y134"/>
      <c r="Z134"/>
      <c r="AA134"/>
      <c r="AB134"/>
    </row>
    <row r="135" spans="2:28" ht="26.25" x14ac:dyDescent="0.25">
      <c r="B135" s="10">
        <f>VLOOKUP(C135,Schools!$A$2:$C$175,2,FALSE)</f>
        <v>9252039</v>
      </c>
      <c r="C135" t="s">
        <v>504</v>
      </c>
      <c r="D135" t="s">
        <v>505</v>
      </c>
      <c r="E135" s="15">
        <v>-1489.01</v>
      </c>
      <c r="F135" s="15">
        <v>5092</v>
      </c>
      <c r="G135" s="15">
        <f t="shared" si="34"/>
        <v>-6581.01</v>
      </c>
      <c r="H135" s="16">
        <f t="shared" si="29"/>
        <v>-6581.01</v>
      </c>
      <c r="I135" s="16">
        <f t="shared" si="30"/>
        <v>0</v>
      </c>
      <c r="J135"/>
      <c r="K135" s="16">
        <v>1989.67</v>
      </c>
      <c r="L135" s="16"/>
      <c r="M135" s="16">
        <v>1576.4699999999998</v>
      </c>
      <c r="N135"/>
      <c r="O135" s="16">
        <f t="shared" si="31"/>
        <v>-3014.8700000000003</v>
      </c>
      <c r="P135"/>
      <c r="Q135"/>
      <c r="R135"/>
      <c r="S135" s="17">
        <f t="shared" si="32"/>
        <v>0</v>
      </c>
      <c r="T135"/>
      <c r="U135" s="17">
        <f t="shared" si="33"/>
        <v>-3014.8700000000003</v>
      </c>
      <c r="V135"/>
      <c r="W135" s="18" t="s">
        <v>188</v>
      </c>
      <c r="X135" s="19" t="s">
        <v>232</v>
      </c>
      <c r="Y135" t="s">
        <v>383</v>
      </c>
      <c r="Z135"/>
      <c r="AA135"/>
      <c r="AB135"/>
    </row>
    <row r="136" spans="2:28" ht="16.5" x14ac:dyDescent="0.25">
      <c r="B136" s="10">
        <f>VLOOKUP(C136,Schools!$A$2:$C$175,2,FALSE)</f>
        <v>9252114</v>
      </c>
      <c r="C136" s="25" t="s">
        <v>506</v>
      </c>
      <c r="D136" s="25" t="s">
        <v>507</v>
      </c>
      <c r="E136" s="26">
        <v>2220.13</v>
      </c>
      <c r="F136" s="26">
        <v>2220</v>
      </c>
      <c r="G136" s="26">
        <f>-F136+E136</f>
        <v>0.13000000000010914</v>
      </c>
      <c r="H136" s="27">
        <f t="shared" si="29"/>
        <v>0</v>
      </c>
      <c r="I136" s="27">
        <f t="shared" si="30"/>
        <v>0.13000000000010914</v>
      </c>
      <c r="J136" s="25" t="s">
        <v>189</v>
      </c>
      <c r="K136" s="27"/>
      <c r="L136" s="27"/>
      <c r="M136" s="27">
        <v>0</v>
      </c>
      <c r="N136" s="25"/>
      <c r="O136" s="27">
        <f t="shared" si="31"/>
        <v>0.13000000000010914</v>
      </c>
      <c r="P136" s="25"/>
      <c r="Q136" s="27"/>
      <c r="R136" s="27"/>
      <c r="S136" s="27">
        <f t="shared" si="32"/>
        <v>0.13000000000010914</v>
      </c>
      <c r="T136" s="25"/>
      <c r="U136" s="28">
        <f t="shared" si="33"/>
        <v>0</v>
      </c>
      <c r="V136"/>
      <c r="W136" s="18"/>
      <c r="X136" s="19" t="s">
        <v>492</v>
      </c>
      <c r="Y136"/>
      <c r="Z136"/>
      <c r="AA136"/>
      <c r="AB136"/>
    </row>
    <row r="137" spans="2:28" ht="141" x14ac:dyDescent="0.25">
      <c r="B137" s="10">
        <f>VLOOKUP(C137,Schools!$A$2:$C$175,2,FALSE)</f>
        <v>9253339</v>
      </c>
      <c r="C137" t="s">
        <v>508</v>
      </c>
      <c r="D137" t="s">
        <v>509</v>
      </c>
      <c r="E137" s="15">
        <v>-8229</v>
      </c>
      <c r="F137" s="15">
        <v>0</v>
      </c>
      <c r="G137" s="15">
        <f>-F137+E137</f>
        <v>-8229</v>
      </c>
      <c r="H137" s="16">
        <f t="shared" si="29"/>
        <v>-8229</v>
      </c>
      <c r="I137" s="16">
        <f t="shared" si="30"/>
        <v>0</v>
      </c>
      <c r="J137" t="s">
        <v>198</v>
      </c>
      <c r="K137" s="16">
        <v>7798.09</v>
      </c>
      <c r="L137" s="16"/>
      <c r="M137" s="16">
        <v>0</v>
      </c>
      <c r="N137"/>
      <c r="O137" s="16">
        <f t="shared" si="31"/>
        <v>-430.90999999999985</v>
      </c>
      <c r="P137"/>
      <c r="Q137"/>
      <c r="R137"/>
      <c r="S137" s="17">
        <f t="shared" si="32"/>
        <v>0</v>
      </c>
      <c r="T137"/>
      <c r="U137" s="17">
        <f t="shared" si="33"/>
        <v>-430.90999999999985</v>
      </c>
      <c r="V137"/>
      <c r="W137" s="18" t="s">
        <v>188</v>
      </c>
      <c r="X137" s="19" t="s">
        <v>510</v>
      </c>
      <c r="Y137" t="s">
        <v>263</v>
      </c>
      <c r="Z137"/>
      <c r="AA137"/>
      <c r="AB137"/>
    </row>
    <row r="138" spans="2:28" ht="27" customHeight="1" x14ac:dyDescent="0.25">
      <c r="B138" s="10">
        <f>VLOOKUP(C138,Schools!$A$2:$C$175,2,FALSE)</f>
        <v>9253325</v>
      </c>
      <c r="C138" t="s">
        <v>511</v>
      </c>
      <c r="D138" t="s">
        <v>512</v>
      </c>
      <c r="E138" s="15">
        <v>-1942.96</v>
      </c>
      <c r="F138" s="15">
        <v>-9752</v>
      </c>
      <c r="G138" s="15">
        <f t="shared" ref="G138:G162" si="35">-F138+E138</f>
        <v>7809.04</v>
      </c>
      <c r="H138" s="16">
        <f t="shared" si="29"/>
        <v>0</v>
      </c>
      <c r="I138" s="16">
        <f t="shared" si="30"/>
        <v>7809.04</v>
      </c>
      <c r="J138"/>
      <c r="K138" s="16">
        <f>665+410.83</f>
        <v>1075.83</v>
      </c>
      <c r="L138" s="16"/>
      <c r="M138" s="16">
        <v>0</v>
      </c>
      <c r="N138"/>
      <c r="O138" s="16">
        <f t="shared" si="31"/>
        <v>8884.869999999999</v>
      </c>
      <c r="P138"/>
      <c r="Q138" s="16">
        <f>I138+O138</f>
        <v>16693.91</v>
      </c>
      <c r="R138"/>
      <c r="S138" s="17">
        <f t="shared" si="32"/>
        <v>8884.869999999999</v>
      </c>
      <c r="T138"/>
      <c r="U138" s="17">
        <f t="shared" si="33"/>
        <v>0</v>
      </c>
      <c r="V138"/>
      <c r="W138" s="18" t="s">
        <v>188</v>
      </c>
      <c r="X138" s="19" t="s">
        <v>203</v>
      </c>
      <c r="Y138" s="36" t="s">
        <v>598</v>
      </c>
      <c r="Z138" s="36"/>
      <c r="AA138"/>
      <c r="AB138"/>
    </row>
    <row r="139" spans="2:28" ht="39" x14ac:dyDescent="0.25">
      <c r="B139" s="10">
        <f>VLOOKUP(C139,Schools!$A$2:$C$175,2,FALSE)</f>
        <v>9253171</v>
      </c>
      <c r="C139" t="s">
        <v>513</v>
      </c>
      <c r="D139" t="s">
        <v>514</v>
      </c>
      <c r="E139" s="15">
        <v>-1069.68</v>
      </c>
      <c r="F139" s="15">
        <v>5532</v>
      </c>
      <c r="G139" s="15">
        <f t="shared" si="35"/>
        <v>-6601.68</v>
      </c>
      <c r="H139" s="16">
        <f t="shared" si="29"/>
        <v>-6601.68</v>
      </c>
      <c r="I139" s="16">
        <f t="shared" si="30"/>
        <v>0</v>
      </c>
      <c r="J139"/>
      <c r="K139" s="16">
        <v>377.98</v>
      </c>
      <c r="L139" s="16"/>
      <c r="M139" s="16">
        <v>0</v>
      </c>
      <c r="N139"/>
      <c r="O139" s="16">
        <f t="shared" si="31"/>
        <v>-6223.7000000000007</v>
      </c>
      <c r="P139"/>
      <c r="Q139"/>
      <c r="R139"/>
      <c r="S139" s="17">
        <f t="shared" si="32"/>
        <v>0</v>
      </c>
      <c r="T139"/>
      <c r="U139" s="17">
        <f t="shared" si="33"/>
        <v>-6223.7000000000007</v>
      </c>
      <c r="V139"/>
      <c r="W139" s="18" t="s">
        <v>188</v>
      </c>
      <c r="X139" s="19" t="s">
        <v>515</v>
      </c>
      <c r="Y139"/>
      <c r="Z139"/>
      <c r="AA139"/>
      <c r="AB139"/>
    </row>
    <row r="140" spans="2:28" ht="16.5" x14ac:dyDescent="0.25">
      <c r="B140" s="10">
        <f>VLOOKUP(C140,Schools!$A$2:$C$175,2,FALSE)</f>
        <v>9252195</v>
      </c>
      <c r="C140" t="s">
        <v>516</v>
      </c>
      <c r="D140" t="s">
        <v>517</v>
      </c>
      <c r="E140" s="15">
        <v>49.88</v>
      </c>
      <c r="F140" s="15">
        <v>2057</v>
      </c>
      <c r="G140" s="15">
        <f t="shared" si="35"/>
        <v>-2007.12</v>
      </c>
      <c r="H140" s="16">
        <f t="shared" si="29"/>
        <v>-2007.12</v>
      </c>
      <c r="I140" s="16">
        <f t="shared" si="30"/>
        <v>0</v>
      </c>
      <c r="J140"/>
      <c r="K140" s="16">
        <v>69.22</v>
      </c>
      <c r="L140" s="16"/>
      <c r="M140" s="16">
        <v>102.66</v>
      </c>
      <c r="N140"/>
      <c r="O140" s="16">
        <f t="shared" si="31"/>
        <v>-1835.2399999999998</v>
      </c>
      <c r="P140"/>
      <c r="Q140"/>
      <c r="R140"/>
      <c r="S140" s="17">
        <f t="shared" si="32"/>
        <v>0</v>
      </c>
      <c r="T140"/>
      <c r="U140" s="17">
        <f t="shared" si="33"/>
        <v>-1835.2399999999998</v>
      </c>
      <c r="V140"/>
      <c r="W140" s="18" t="s">
        <v>188</v>
      </c>
      <c r="X140" s="19"/>
      <c r="Y140"/>
      <c r="Z140"/>
      <c r="AA140"/>
      <c r="AB140"/>
    </row>
    <row r="141" spans="2:28" ht="16.5" x14ac:dyDescent="0.25">
      <c r="B141" s="10">
        <f>VLOOKUP(C141,Schools!$A$2:$C$175,2,FALSE)</f>
        <v>9252238</v>
      </c>
      <c r="C141" t="s">
        <v>518</v>
      </c>
      <c r="D141" t="s">
        <v>519</v>
      </c>
      <c r="E141" s="15">
        <v>7695.77</v>
      </c>
      <c r="F141" s="15">
        <v>13000</v>
      </c>
      <c r="G141" s="15">
        <f t="shared" si="35"/>
        <v>-5304.23</v>
      </c>
      <c r="H141" s="16">
        <f t="shared" si="29"/>
        <v>-5304.23</v>
      </c>
      <c r="I141" s="16">
        <f t="shared" si="30"/>
        <v>0</v>
      </c>
      <c r="J141"/>
      <c r="K141" s="16">
        <v>19.39</v>
      </c>
      <c r="L141" s="16"/>
      <c r="M141" s="16">
        <v>0</v>
      </c>
      <c r="N141"/>
      <c r="O141" s="16">
        <f t="shared" si="31"/>
        <v>-5284.8399999999992</v>
      </c>
      <c r="P141"/>
      <c r="Q141"/>
      <c r="R141"/>
      <c r="S141" s="17">
        <f t="shared" si="32"/>
        <v>0</v>
      </c>
      <c r="T141"/>
      <c r="U141" s="17">
        <f t="shared" si="33"/>
        <v>-5284.8399999999992</v>
      </c>
      <c r="V141"/>
      <c r="W141" s="18" t="s">
        <v>188</v>
      </c>
      <c r="X141" s="19"/>
      <c r="Y141"/>
      <c r="Z141"/>
      <c r="AA141"/>
      <c r="AB141"/>
    </row>
    <row r="142" spans="2:28" ht="27" customHeight="1" x14ac:dyDescent="0.25">
      <c r="B142" s="10">
        <f>VLOOKUP(C142,Schools!$A$2:$C$175,2,FALSE)</f>
        <v>9252104</v>
      </c>
      <c r="C142" t="s">
        <v>520</v>
      </c>
      <c r="D142" t="s">
        <v>521</v>
      </c>
      <c r="E142" s="15">
        <v>3881.64</v>
      </c>
      <c r="F142" s="15">
        <v>1905</v>
      </c>
      <c r="G142" s="15">
        <f t="shared" si="35"/>
        <v>1976.6399999999999</v>
      </c>
      <c r="H142" s="16">
        <f t="shared" si="29"/>
        <v>0</v>
      </c>
      <c r="I142" s="16">
        <f t="shared" si="30"/>
        <v>1976.6399999999999</v>
      </c>
      <c r="J142"/>
      <c r="K142" s="16">
        <f>-1057.78+1026.09</f>
        <v>-31.690000000000055</v>
      </c>
      <c r="L142" s="16"/>
      <c r="M142" s="16">
        <v>-838.43</v>
      </c>
      <c r="N142"/>
      <c r="O142" s="16">
        <f t="shared" si="31"/>
        <v>1106.52</v>
      </c>
      <c r="P142"/>
      <c r="Q142" s="16">
        <f>I142+K142</f>
        <v>1944.9499999999998</v>
      </c>
      <c r="R142"/>
      <c r="S142" s="17">
        <f t="shared" si="32"/>
        <v>1106.52</v>
      </c>
      <c r="T142"/>
      <c r="U142" s="17">
        <f t="shared" si="33"/>
        <v>0</v>
      </c>
      <c r="V142"/>
      <c r="W142" s="18" t="s">
        <v>188</v>
      </c>
      <c r="X142" s="19" t="s">
        <v>203</v>
      </c>
      <c r="Y142" s="36" t="s">
        <v>599</v>
      </c>
      <c r="Z142" s="36"/>
      <c r="AA142"/>
      <c r="AB142"/>
    </row>
    <row r="143" spans="2:28" ht="16.5" x14ac:dyDescent="0.25">
      <c r="B143" s="10">
        <f>VLOOKUP(C143,Schools!$A$2:$C$175,2,FALSE)</f>
        <v>9253103</v>
      </c>
      <c r="C143" t="s">
        <v>522</v>
      </c>
      <c r="D143" t="s">
        <v>523</v>
      </c>
      <c r="E143" s="15">
        <v>1511.15</v>
      </c>
      <c r="F143" s="15">
        <v>16672</v>
      </c>
      <c r="G143" s="15">
        <f t="shared" si="35"/>
        <v>-15160.85</v>
      </c>
      <c r="H143" s="16">
        <f t="shared" si="29"/>
        <v>-15160.85</v>
      </c>
      <c r="I143" s="16">
        <f t="shared" si="30"/>
        <v>0</v>
      </c>
      <c r="J143"/>
      <c r="K143" s="16">
        <v>25</v>
      </c>
      <c r="L143" s="16"/>
      <c r="M143" s="16">
        <v>0</v>
      </c>
      <c r="N143"/>
      <c r="O143" s="16">
        <f t="shared" si="31"/>
        <v>-15135.85</v>
      </c>
      <c r="P143"/>
      <c r="Q143"/>
      <c r="R143"/>
      <c r="S143" s="17">
        <f t="shared" si="32"/>
        <v>0</v>
      </c>
      <c r="T143"/>
      <c r="U143" s="17">
        <f t="shared" si="33"/>
        <v>-15135.85</v>
      </c>
      <c r="V143"/>
      <c r="W143" s="18" t="s">
        <v>188</v>
      </c>
      <c r="X143" s="19"/>
      <c r="Y143"/>
      <c r="Z143"/>
      <c r="AA143"/>
      <c r="AB143"/>
    </row>
    <row r="144" spans="2:28" ht="26.25" x14ac:dyDescent="0.25">
      <c r="B144" s="10">
        <f>VLOOKUP(C144,Schools!$A$2:$C$175,2,FALSE)</f>
        <v>9252196</v>
      </c>
      <c r="C144" t="s">
        <v>524</v>
      </c>
      <c r="D144" t="s">
        <v>525</v>
      </c>
      <c r="E144" s="15">
        <v>1569.04</v>
      </c>
      <c r="F144" s="15">
        <v>676</v>
      </c>
      <c r="G144" s="15">
        <f t="shared" si="35"/>
        <v>893.04</v>
      </c>
      <c r="H144" s="16">
        <f t="shared" si="29"/>
        <v>0</v>
      </c>
      <c r="I144" s="16">
        <f t="shared" si="30"/>
        <v>893.04</v>
      </c>
      <c r="J144"/>
      <c r="K144" s="16">
        <v>0</v>
      </c>
      <c r="L144" s="16"/>
      <c r="M144" s="16">
        <v>0</v>
      </c>
      <c r="N144"/>
      <c r="O144" s="16">
        <f t="shared" si="31"/>
        <v>893.04</v>
      </c>
      <c r="P144"/>
      <c r="Q144" s="16">
        <f>I144+O144</f>
        <v>1786.08</v>
      </c>
      <c r="R144"/>
      <c r="S144" s="17">
        <f t="shared" si="32"/>
        <v>893.04</v>
      </c>
      <c r="T144"/>
      <c r="U144" s="17">
        <f t="shared" si="33"/>
        <v>0</v>
      </c>
      <c r="V144"/>
      <c r="W144" s="18" t="s">
        <v>188</v>
      </c>
      <c r="X144" s="19" t="s">
        <v>203</v>
      </c>
      <c r="Y144" t="s">
        <v>207</v>
      </c>
      <c r="Z144"/>
      <c r="AA144"/>
      <c r="AB144"/>
    </row>
    <row r="145" spans="2:28" ht="16.5" x14ac:dyDescent="0.25">
      <c r="B145" s="10">
        <f>VLOOKUP(C145,Schools!$A$2:$C$175,2,FALSE)</f>
        <v>9253066</v>
      </c>
      <c r="C145" t="s">
        <v>526</v>
      </c>
      <c r="D145" t="s">
        <v>527</v>
      </c>
      <c r="E145" s="15">
        <v>-2889.19</v>
      </c>
      <c r="F145" s="15">
        <v>-1368</v>
      </c>
      <c r="G145" s="15">
        <f t="shared" si="35"/>
        <v>-1521.19</v>
      </c>
      <c r="H145" s="16">
        <f t="shared" si="29"/>
        <v>-1521.19</v>
      </c>
      <c r="I145" s="16">
        <f t="shared" si="30"/>
        <v>0</v>
      </c>
      <c r="J145"/>
      <c r="K145" s="16">
        <v>520</v>
      </c>
      <c r="L145" s="16"/>
      <c r="M145" s="16">
        <v>0</v>
      </c>
      <c r="N145"/>
      <c r="O145" s="16">
        <f t="shared" si="31"/>
        <v>-1001.19</v>
      </c>
      <c r="P145"/>
      <c r="Q145"/>
      <c r="R145"/>
      <c r="S145" s="17">
        <f t="shared" si="32"/>
        <v>0</v>
      </c>
      <c r="T145"/>
      <c r="U145" s="17">
        <f t="shared" si="33"/>
        <v>-1001.19</v>
      </c>
      <c r="V145"/>
      <c r="W145" s="18" t="s">
        <v>188</v>
      </c>
      <c r="X145" s="19"/>
      <c r="Y145"/>
      <c r="Z145"/>
      <c r="AA145"/>
      <c r="AB145"/>
    </row>
    <row r="146" spans="2:28" ht="16.5" x14ac:dyDescent="0.25">
      <c r="B146" s="10">
        <f>VLOOKUP(C146,Schools!$A$2:$C$175,2,FALSE)</f>
        <v>9253102</v>
      </c>
      <c r="C146" t="s">
        <v>528</v>
      </c>
      <c r="D146" t="s">
        <v>529</v>
      </c>
      <c r="E146" s="15">
        <v>88.48</v>
      </c>
      <c r="F146" s="15">
        <v>5012</v>
      </c>
      <c r="G146" s="15">
        <f t="shared" si="35"/>
        <v>-4923.5200000000004</v>
      </c>
      <c r="H146" s="16">
        <f t="shared" si="29"/>
        <v>-4923.5200000000004</v>
      </c>
      <c r="I146" s="16">
        <f t="shared" si="30"/>
        <v>0</v>
      </c>
      <c r="J146"/>
      <c r="K146" s="16">
        <v>0</v>
      </c>
      <c r="L146" s="16"/>
      <c r="M146" s="16">
        <v>0</v>
      </c>
      <c r="N146"/>
      <c r="O146" s="16">
        <f t="shared" si="31"/>
        <v>-4923.5200000000004</v>
      </c>
      <c r="P146"/>
      <c r="Q146"/>
      <c r="R146"/>
      <c r="S146" s="17">
        <f t="shared" si="32"/>
        <v>0</v>
      </c>
      <c r="T146"/>
      <c r="U146" s="17">
        <f t="shared" si="33"/>
        <v>-4923.5200000000004</v>
      </c>
      <c r="V146"/>
      <c r="W146" s="18" t="s">
        <v>188</v>
      </c>
      <c r="X146" s="19"/>
      <c r="Y146"/>
      <c r="Z146"/>
      <c r="AA146"/>
      <c r="AB146"/>
    </row>
    <row r="147" spans="2:28" ht="16.5" x14ac:dyDescent="0.25">
      <c r="B147" s="10">
        <f>VLOOKUP(C147,Schools!$A$2:$C$175,2,FALSE)</f>
        <v>9252215</v>
      </c>
      <c r="C147" t="s">
        <v>530</v>
      </c>
      <c r="D147" t="s">
        <v>531</v>
      </c>
      <c r="E147" s="15">
        <v>-1195.94</v>
      </c>
      <c r="F147" s="15">
        <v>1991</v>
      </c>
      <c r="G147" s="15">
        <f t="shared" si="35"/>
        <v>-3186.94</v>
      </c>
      <c r="H147" s="16">
        <f t="shared" si="29"/>
        <v>-3186.94</v>
      </c>
      <c r="I147" s="16">
        <f t="shared" si="30"/>
        <v>0</v>
      </c>
      <c r="J147"/>
      <c r="K147" s="16">
        <v>1834.48</v>
      </c>
      <c r="L147" s="16"/>
      <c r="M147" s="16">
        <v>52.84</v>
      </c>
      <c r="N147"/>
      <c r="O147" s="16">
        <f t="shared" si="31"/>
        <v>-1299.6200000000001</v>
      </c>
      <c r="P147"/>
      <c r="Q147"/>
      <c r="R147"/>
      <c r="S147" s="17">
        <f t="shared" si="32"/>
        <v>0</v>
      </c>
      <c r="T147"/>
      <c r="U147" s="17">
        <f t="shared" si="33"/>
        <v>-1299.6200000000001</v>
      </c>
      <c r="V147"/>
      <c r="W147" s="18" t="s">
        <v>188</v>
      </c>
      <c r="X147" s="19" t="s">
        <v>532</v>
      </c>
      <c r="Y147" t="s">
        <v>383</v>
      </c>
      <c r="Z147"/>
      <c r="AA147"/>
      <c r="AB147"/>
    </row>
    <row r="148" spans="2:28" ht="26.25" x14ac:dyDescent="0.25">
      <c r="B148" s="10">
        <f>VLOOKUP(C148,Schools!$A$2:$C$175,2,FALSE)</f>
        <v>9252197</v>
      </c>
      <c r="C148" t="s">
        <v>533</v>
      </c>
      <c r="D148" t="s">
        <v>534</v>
      </c>
      <c r="E148" s="15">
        <v>1263</v>
      </c>
      <c r="F148" s="15">
        <v>-394</v>
      </c>
      <c r="G148" s="15">
        <f t="shared" si="35"/>
        <v>1657</v>
      </c>
      <c r="H148" s="16">
        <f t="shared" si="29"/>
        <v>0</v>
      </c>
      <c r="I148" s="16">
        <f t="shared" si="30"/>
        <v>1657</v>
      </c>
      <c r="J148"/>
      <c r="K148" s="16">
        <v>0</v>
      </c>
      <c r="L148" s="16"/>
      <c r="M148" s="16">
        <v>0</v>
      </c>
      <c r="N148"/>
      <c r="O148" s="16">
        <f t="shared" si="31"/>
        <v>1657</v>
      </c>
      <c r="P148"/>
      <c r="Q148" s="16">
        <f>I148+O148</f>
        <v>3314</v>
      </c>
      <c r="R148"/>
      <c r="S148" s="17">
        <f t="shared" si="32"/>
        <v>1657</v>
      </c>
      <c r="T148"/>
      <c r="U148" s="17">
        <f t="shared" si="33"/>
        <v>0</v>
      </c>
      <c r="V148"/>
      <c r="W148" s="18" t="s">
        <v>188</v>
      </c>
      <c r="X148" s="19" t="s">
        <v>203</v>
      </c>
      <c r="Y148" t="s">
        <v>207</v>
      </c>
      <c r="Z148"/>
      <c r="AA148"/>
      <c r="AB148"/>
    </row>
    <row r="149" spans="2:28" ht="16.5" x14ac:dyDescent="0.25">
      <c r="B149" s="10">
        <f>VLOOKUP(C149,Schools!$A$2:$C$175,2,FALSE)</f>
        <v>9252198</v>
      </c>
      <c r="C149" t="s">
        <v>535</v>
      </c>
      <c r="D149" t="s">
        <v>536</v>
      </c>
      <c r="E149" s="15">
        <v>-211.17</v>
      </c>
      <c r="F149" s="15">
        <v>49</v>
      </c>
      <c r="G149" s="15">
        <f t="shared" si="35"/>
        <v>-260.16999999999996</v>
      </c>
      <c r="H149" s="16">
        <f t="shared" si="29"/>
        <v>-260.16999999999996</v>
      </c>
      <c r="I149" s="16">
        <f t="shared" si="30"/>
        <v>0</v>
      </c>
      <c r="J149"/>
      <c r="K149" s="16">
        <v>1.21</v>
      </c>
      <c r="L149" s="16"/>
      <c r="M149" s="16">
        <v>53.279999999999994</v>
      </c>
      <c r="N149"/>
      <c r="O149" s="16">
        <f t="shared" si="31"/>
        <v>-205.67999999999998</v>
      </c>
      <c r="P149"/>
      <c r="Q149"/>
      <c r="R149"/>
      <c r="S149" s="17">
        <f t="shared" si="32"/>
        <v>0</v>
      </c>
      <c r="T149"/>
      <c r="U149" s="17">
        <f t="shared" si="33"/>
        <v>-205.67999999999998</v>
      </c>
      <c r="V149"/>
      <c r="W149" s="18" t="s">
        <v>188</v>
      </c>
      <c r="X149" s="19"/>
      <c r="Y149"/>
      <c r="Z149"/>
      <c r="AA149"/>
      <c r="AB149"/>
    </row>
    <row r="150" spans="2:28" ht="26.25" x14ac:dyDescent="0.25">
      <c r="B150" s="10">
        <f>VLOOKUP(C150,Schools!$A$2:$C$175,2,FALSE)</f>
        <v>9252199</v>
      </c>
      <c r="C150" t="s">
        <v>537</v>
      </c>
      <c r="D150" t="s">
        <v>538</v>
      </c>
      <c r="E150" s="15">
        <v>27284.85</v>
      </c>
      <c r="F150" s="15">
        <v>24159</v>
      </c>
      <c r="G150" s="15">
        <f t="shared" si="35"/>
        <v>3125.8499999999985</v>
      </c>
      <c r="H150" s="16">
        <f t="shared" si="29"/>
        <v>0</v>
      </c>
      <c r="I150" s="16">
        <f t="shared" si="30"/>
        <v>3125.8499999999985</v>
      </c>
      <c r="J150"/>
      <c r="K150" s="16">
        <v>1118.33</v>
      </c>
      <c r="L150" s="16"/>
      <c r="M150" s="16">
        <v>0</v>
      </c>
      <c r="N150"/>
      <c r="O150" s="16">
        <f t="shared" si="31"/>
        <v>4244.1799999999985</v>
      </c>
      <c r="P150"/>
      <c r="Q150" s="16">
        <f>I150+O150</f>
        <v>7370.029999999997</v>
      </c>
      <c r="R150"/>
      <c r="S150" s="17">
        <f t="shared" si="32"/>
        <v>4244.1799999999985</v>
      </c>
      <c r="T150"/>
      <c r="U150" s="17">
        <f t="shared" si="33"/>
        <v>0</v>
      </c>
      <c r="V150"/>
      <c r="W150" s="18" t="s">
        <v>188</v>
      </c>
      <c r="X150" s="19" t="s">
        <v>203</v>
      </c>
      <c r="Y150" t="s">
        <v>207</v>
      </c>
      <c r="Z150"/>
      <c r="AA150"/>
      <c r="AB150"/>
    </row>
    <row r="151" spans="2:28" ht="16.5" x14ac:dyDescent="0.25">
      <c r="B151" s="10">
        <f>VLOOKUP(C151,Schools!$A$2:$C$175,2,FALSE)</f>
        <v>9253068</v>
      </c>
      <c r="C151" t="s">
        <v>539</v>
      </c>
      <c r="D151" t="s">
        <v>540</v>
      </c>
      <c r="E151" s="15">
        <v>-3912.6</v>
      </c>
      <c r="F151" s="15">
        <v>9112</v>
      </c>
      <c r="G151" s="15">
        <f t="shared" si="35"/>
        <v>-13024.6</v>
      </c>
      <c r="H151" s="16">
        <f t="shared" si="29"/>
        <v>-13024.6</v>
      </c>
      <c r="I151" s="16">
        <f t="shared" si="30"/>
        <v>0</v>
      </c>
      <c r="J151"/>
      <c r="K151" s="16">
        <v>9427.5</v>
      </c>
      <c r="L151" s="16"/>
      <c r="M151" s="16">
        <v>0</v>
      </c>
      <c r="N151"/>
      <c r="O151" s="16">
        <f t="shared" si="31"/>
        <v>-3597.1000000000004</v>
      </c>
      <c r="P151"/>
      <c r="Q151"/>
      <c r="R151"/>
      <c r="S151" s="17">
        <f t="shared" si="32"/>
        <v>0</v>
      </c>
      <c r="T151"/>
      <c r="U151" s="17">
        <f t="shared" si="33"/>
        <v>-3597.1000000000004</v>
      </c>
      <c r="V151"/>
      <c r="W151" s="18" t="s">
        <v>188</v>
      </c>
      <c r="X151" s="19"/>
      <c r="Y151"/>
      <c r="Z151"/>
      <c r="AA151"/>
      <c r="AB151"/>
    </row>
    <row r="152" spans="2:28" ht="16.5" x14ac:dyDescent="0.25">
      <c r="B152" s="10">
        <f>VLOOKUP(C152,Schools!$A$2:$C$175,2,FALSE)</f>
        <v>9252201</v>
      </c>
      <c r="C152" t="s">
        <v>541</v>
      </c>
      <c r="D152" t="s">
        <v>542</v>
      </c>
      <c r="E152" s="15">
        <v>179.12</v>
      </c>
      <c r="F152" s="15">
        <v>481</v>
      </c>
      <c r="G152" s="15">
        <f t="shared" si="35"/>
        <v>-301.88</v>
      </c>
      <c r="H152" s="16">
        <f t="shared" si="29"/>
        <v>-301.88</v>
      </c>
      <c r="I152" s="16">
        <f t="shared" si="30"/>
        <v>0</v>
      </c>
      <c r="J152"/>
      <c r="K152" s="16">
        <v>1093.8800000000001</v>
      </c>
      <c r="L152" s="16"/>
      <c r="M152" s="16">
        <v>0</v>
      </c>
      <c r="N152"/>
      <c r="O152" s="16">
        <f t="shared" si="31"/>
        <v>792.00000000000011</v>
      </c>
      <c r="P152"/>
      <c r="Q152" s="16">
        <f>I152+O152</f>
        <v>792.00000000000011</v>
      </c>
      <c r="R152"/>
      <c r="S152" s="17">
        <f t="shared" si="32"/>
        <v>792.00000000000011</v>
      </c>
      <c r="T152"/>
      <c r="U152" s="17">
        <f t="shared" si="33"/>
        <v>0</v>
      </c>
      <c r="V152"/>
      <c r="W152" s="18" t="s">
        <v>188</v>
      </c>
      <c r="X152" s="19"/>
      <c r="Y152"/>
      <c r="Z152"/>
      <c r="AA152"/>
      <c r="AB152"/>
    </row>
    <row r="153" spans="2:28" ht="26.25" x14ac:dyDescent="0.25">
      <c r="B153" s="10">
        <f>VLOOKUP(C153,Schools!$A$2:$C$175,2,FALSE)</f>
        <v>9253340</v>
      </c>
      <c r="C153" t="s">
        <v>543</v>
      </c>
      <c r="D153" t="s">
        <v>544</v>
      </c>
      <c r="E153" s="15">
        <v>-1047.77</v>
      </c>
      <c r="F153" s="15">
        <v>-1812</v>
      </c>
      <c r="G153" s="15">
        <f t="shared" si="35"/>
        <v>764.23</v>
      </c>
      <c r="H153" s="16">
        <f t="shared" si="29"/>
        <v>0</v>
      </c>
      <c r="I153" s="16">
        <f t="shared" si="30"/>
        <v>764.23</v>
      </c>
      <c r="J153"/>
      <c r="K153" s="16">
        <v>0</v>
      </c>
      <c r="L153" s="16"/>
      <c r="M153" s="16">
        <v>211.64</v>
      </c>
      <c r="N153"/>
      <c r="O153" s="16">
        <f t="shared" si="31"/>
        <v>975.87</v>
      </c>
      <c r="P153"/>
      <c r="Q153" s="16">
        <f>I153+O153</f>
        <v>1740.1</v>
      </c>
      <c r="R153"/>
      <c r="S153" s="17">
        <f t="shared" si="32"/>
        <v>975.87</v>
      </c>
      <c r="T153"/>
      <c r="U153" s="17">
        <f t="shared" si="33"/>
        <v>0</v>
      </c>
      <c r="V153"/>
      <c r="W153" s="18" t="s">
        <v>188</v>
      </c>
      <c r="X153" s="19" t="s">
        <v>203</v>
      </c>
      <c r="Y153" t="s">
        <v>207</v>
      </c>
      <c r="Z153"/>
      <c r="AA153"/>
      <c r="AB153"/>
    </row>
    <row r="154" spans="2:28" ht="16.5" x14ac:dyDescent="0.25">
      <c r="B154" s="10">
        <f>VLOOKUP(C154,Schools!$A$2:$C$175,2,FALSE)</f>
        <v>9253070</v>
      </c>
      <c r="C154" t="s">
        <v>545</v>
      </c>
      <c r="D154" t="s">
        <v>546</v>
      </c>
      <c r="E154" s="15">
        <v>2311.8200000000002</v>
      </c>
      <c r="F154" s="15">
        <v>4962</v>
      </c>
      <c r="G154" s="15">
        <f t="shared" si="35"/>
        <v>-2650.18</v>
      </c>
      <c r="H154" s="16">
        <f t="shared" si="29"/>
        <v>-2650.18</v>
      </c>
      <c r="I154" s="16">
        <f t="shared" si="30"/>
        <v>0</v>
      </c>
      <c r="J154"/>
      <c r="K154" s="16">
        <v>774</v>
      </c>
      <c r="L154" s="16"/>
      <c r="M154" s="16">
        <v>0</v>
      </c>
      <c r="N154"/>
      <c r="O154" s="16">
        <f t="shared" si="31"/>
        <v>-1876.1799999999998</v>
      </c>
      <c r="P154"/>
      <c r="Q154"/>
      <c r="R154"/>
      <c r="S154" s="17">
        <f t="shared" si="32"/>
        <v>0</v>
      </c>
      <c r="T154"/>
      <c r="U154" s="17">
        <f t="shared" si="33"/>
        <v>-1876.1799999999998</v>
      </c>
      <c r="V154"/>
      <c r="W154" s="18" t="s">
        <v>188</v>
      </c>
      <c r="X154" s="19"/>
      <c r="Y154"/>
      <c r="Z154"/>
      <c r="AA154"/>
      <c r="AB154"/>
    </row>
    <row r="155" spans="2:28" ht="16.5" x14ac:dyDescent="0.25">
      <c r="B155" s="10">
        <f>VLOOKUP(C155,Schools!$A$2:$C$175,2,FALSE)</f>
        <v>9252203</v>
      </c>
      <c r="C155" t="s">
        <v>547</v>
      </c>
      <c r="D155" t="s">
        <v>548</v>
      </c>
      <c r="E155" s="15">
        <v>-6598.45</v>
      </c>
      <c r="F155" s="15">
        <v>-2314</v>
      </c>
      <c r="G155" s="15">
        <f t="shared" si="35"/>
        <v>-4284.45</v>
      </c>
      <c r="H155" s="16">
        <f t="shared" si="29"/>
        <v>-4284.45</v>
      </c>
      <c r="I155" s="16">
        <f t="shared" si="30"/>
        <v>0</v>
      </c>
      <c r="J155"/>
      <c r="K155" s="16">
        <v>4906.5200000000004</v>
      </c>
      <c r="L155" s="16"/>
      <c r="M155" s="16">
        <v>9.8800000000000008</v>
      </c>
      <c r="N155"/>
      <c r="O155" s="16">
        <f t="shared" si="31"/>
        <v>631.95000000000061</v>
      </c>
      <c r="P155"/>
      <c r="Q155" s="16">
        <f>I155+O155</f>
        <v>631.95000000000061</v>
      </c>
      <c r="R155"/>
      <c r="S155" s="17">
        <f t="shared" si="32"/>
        <v>631.95000000000061</v>
      </c>
      <c r="T155"/>
      <c r="U155" s="17">
        <f t="shared" si="33"/>
        <v>0</v>
      </c>
      <c r="V155"/>
      <c r="W155" s="18" t="s">
        <v>188</v>
      </c>
      <c r="X155" s="19"/>
      <c r="Y155"/>
      <c r="Z155"/>
      <c r="AA155"/>
      <c r="AB155"/>
    </row>
    <row r="156" spans="2:28" ht="26.25" x14ac:dyDescent="0.25">
      <c r="B156" s="10">
        <f>VLOOKUP(C156,Schools!$A$2:$C$175,2,FALSE)</f>
        <v>9252050</v>
      </c>
      <c r="C156" t="s">
        <v>549</v>
      </c>
      <c r="D156" t="s">
        <v>550</v>
      </c>
      <c r="E156" s="15">
        <v>-854.7</v>
      </c>
      <c r="F156" s="15">
        <v>-1978</v>
      </c>
      <c r="G156" s="15">
        <f t="shared" si="35"/>
        <v>1123.3</v>
      </c>
      <c r="H156" s="16">
        <f t="shared" si="29"/>
        <v>0</v>
      </c>
      <c r="I156" s="16">
        <f t="shared" si="30"/>
        <v>1123.3</v>
      </c>
      <c r="J156"/>
      <c r="K156" s="16">
        <v>96.5</v>
      </c>
      <c r="L156" s="16"/>
      <c r="M156" s="16">
        <v>217.35999999999999</v>
      </c>
      <c r="N156"/>
      <c r="O156" s="16">
        <f t="shared" si="31"/>
        <v>1437.1599999999999</v>
      </c>
      <c r="P156"/>
      <c r="Q156" s="16">
        <f>I156+O156</f>
        <v>2560.46</v>
      </c>
      <c r="R156"/>
      <c r="S156" s="17">
        <f t="shared" si="32"/>
        <v>1437.1599999999999</v>
      </c>
      <c r="T156"/>
      <c r="U156" s="17">
        <f t="shared" si="33"/>
        <v>0</v>
      </c>
      <c r="V156"/>
      <c r="W156" s="18" t="s">
        <v>188</v>
      </c>
      <c r="X156" s="19" t="s">
        <v>203</v>
      </c>
      <c r="Y156" t="s">
        <v>207</v>
      </c>
      <c r="Z156"/>
      <c r="AA156"/>
      <c r="AB156"/>
    </row>
    <row r="157" spans="2:28" ht="16.5" x14ac:dyDescent="0.25">
      <c r="B157" s="10">
        <f>VLOOKUP(C157,Schools!$A$2:$C$175,2,FALSE)</f>
        <v>9253071</v>
      </c>
      <c r="C157" t="s">
        <v>551</v>
      </c>
      <c r="D157" t="s">
        <v>552</v>
      </c>
      <c r="E157" s="15">
        <v>-15452.87</v>
      </c>
      <c r="F157" s="15">
        <v>-10319</v>
      </c>
      <c r="G157" s="15">
        <f t="shared" si="35"/>
        <v>-5133.8700000000008</v>
      </c>
      <c r="H157" s="16">
        <f t="shared" si="29"/>
        <v>-5133.8700000000008</v>
      </c>
      <c r="I157" s="16">
        <f t="shared" si="30"/>
        <v>0</v>
      </c>
      <c r="J157"/>
      <c r="K157" s="16">
        <v>0</v>
      </c>
      <c r="L157" s="16"/>
      <c r="M157" s="16">
        <v>0</v>
      </c>
      <c r="N157"/>
      <c r="O157" s="16">
        <f t="shared" si="31"/>
        <v>-5133.8700000000008</v>
      </c>
      <c r="P157"/>
      <c r="Q157"/>
      <c r="R157"/>
      <c r="S157" s="17">
        <f t="shared" si="32"/>
        <v>0</v>
      </c>
      <c r="T157"/>
      <c r="U157" s="17">
        <f t="shared" si="33"/>
        <v>-5133.8700000000008</v>
      </c>
      <c r="V157"/>
      <c r="W157" s="18" t="s">
        <v>188</v>
      </c>
      <c r="X157" s="19"/>
      <c r="Y157"/>
      <c r="Z157"/>
      <c r="AA157"/>
      <c r="AB157"/>
    </row>
    <row r="158" spans="2:28" ht="26.25" x14ac:dyDescent="0.25">
      <c r="B158" s="10">
        <f>VLOOKUP(C158,Schools!$A$2:$C$175,2,FALSE)</f>
        <v>9253096</v>
      </c>
      <c r="C158" t="s">
        <v>553</v>
      </c>
      <c r="D158" t="s">
        <v>554</v>
      </c>
      <c r="E158" s="15">
        <v>568.1</v>
      </c>
      <c r="F158" s="15">
        <v>556</v>
      </c>
      <c r="G158" s="15">
        <f t="shared" si="35"/>
        <v>12.100000000000023</v>
      </c>
      <c r="H158" s="16">
        <f t="shared" si="29"/>
        <v>0</v>
      </c>
      <c r="I158" s="16">
        <f t="shared" si="30"/>
        <v>12.100000000000023</v>
      </c>
      <c r="J158"/>
      <c r="K158" s="16">
        <v>1547.1500000000005</v>
      </c>
      <c r="L158" s="16"/>
      <c r="M158" s="16">
        <v>38.04</v>
      </c>
      <c r="N158"/>
      <c r="O158" s="16">
        <f t="shared" si="31"/>
        <v>1597.2900000000004</v>
      </c>
      <c r="P158"/>
      <c r="Q158" s="16">
        <f>I158+O158</f>
        <v>1609.3900000000003</v>
      </c>
      <c r="R158"/>
      <c r="S158" s="17">
        <f t="shared" si="32"/>
        <v>1597.2900000000004</v>
      </c>
      <c r="T158"/>
      <c r="U158" s="17">
        <f t="shared" si="33"/>
        <v>0</v>
      </c>
      <c r="V158"/>
      <c r="W158" s="18" t="s">
        <v>188</v>
      </c>
      <c r="X158" s="19" t="s">
        <v>203</v>
      </c>
      <c r="Y158" t="s">
        <v>207</v>
      </c>
      <c r="Z158"/>
      <c r="AA158"/>
      <c r="AB158"/>
    </row>
    <row r="159" spans="2:28" ht="26.25" x14ac:dyDescent="0.25">
      <c r="B159" s="10">
        <f>VLOOKUP(C159,Schools!$A$2:$C$175,2,FALSE)</f>
        <v>9253151</v>
      </c>
      <c r="C159" t="s">
        <v>555</v>
      </c>
      <c r="D159" t="s">
        <v>556</v>
      </c>
      <c r="E159" s="15">
        <v>3947.24</v>
      </c>
      <c r="F159" s="15">
        <v>3910</v>
      </c>
      <c r="G159" s="15">
        <f t="shared" si="35"/>
        <v>37.239999999999782</v>
      </c>
      <c r="H159" s="16">
        <f t="shared" si="29"/>
        <v>0</v>
      </c>
      <c r="I159" s="16">
        <f t="shared" si="30"/>
        <v>37.239999999999782</v>
      </c>
      <c r="J159"/>
      <c r="K159" s="16">
        <v>150</v>
      </c>
      <c r="L159" s="16"/>
      <c r="M159" s="16">
        <v>0</v>
      </c>
      <c r="N159"/>
      <c r="O159" s="16">
        <f t="shared" si="31"/>
        <v>187.23999999999978</v>
      </c>
      <c r="P159"/>
      <c r="Q159" s="16">
        <f>I159+O159</f>
        <v>224.47999999999956</v>
      </c>
      <c r="R159"/>
      <c r="S159" s="17">
        <f t="shared" si="32"/>
        <v>187.23999999999978</v>
      </c>
      <c r="T159"/>
      <c r="U159" s="17">
        <f t="shared" si="33"/>
        <v>0</v>
      </c>
      <c r="V159"/>
      <c r="W159" s="18" t="s">
        <v>188</v>
      </c>
      <c r="X159" s="19" t="s">
        <v>203</v>
      </c>
      <c r="Y159" t="s">
        <v>207</v>
      </c>
      <c r="Z159"/>
      <c r="AA159"/>
      <c r="AB159"/>
    </row>
    <row r="160" spans="2:28" ht="26.25" x14ac:dyDescent="0.25">
      <c r="B160" s="10">
        <f>VLOOKUP(C160,Schools!$A$2:$C$175,2,FALSE)</f>
        <v>9252205</v>
      </c>
      <c r="C160" t="s">
        <v>557</v>
      </c>
      <c r="D160" t="s">
        <v>558</v>
      </c>
      <c r="E160" s="15">
        <v>10075.719999999999</v>
      </c>
      <c r="F160" s="15">
        <v>6526</v>
      </c>
      <c r="G160" s="15">
        <f t="shared" si="35"/>
        <v>3549.7199999999993</v>
      </c>
      <c r="H160" s="16">
        <f t="shared" si="29"/>
        <v>0</v>
      </c>
      <c r="I160" s="16">
        <f t="shared" si="30"/>
        <v>3549.7199999999993</v>
      </c>
      <c r="J160"/>
      <c r="K160" s="16">
        <v>2126.04</v>
      </c>
      <c r="L160" s="16"/>
      <c r="M160" s="16">
        <v>93.63</v>
      </c>
      <c r="N160"/>
      <c r="O160" s="16">
        <f t="shared" si="31"/>
        <v>5769.3899999999994</v>
      </c>
      <c r="P160"/>
      <c r="Q160" s="16">
        <f>I160+O160</f>
        <v>9319.1099999999988</v>
      </c>
      <c r="R160"/>
      <c r="S160" s="17">
        <f t="shared" si="32"/>
        <v>5769.3899999999994</v>
      </c>
      <c r="T160"/>
      <c r="U160" s="17">
        <f t="shared" si="33"/>
        <v>0</v>
      </c>
      <c r="V160"/>
      <c r="W160" s="18" t="s">
        <v>188</v>
      </c>
      <c r="X160" s="19" t="s">
        <v>203</v>
      </c>
      <c r="Y160" t="s">
        <v>207</v>
      </c>
      <c r="Z160"/>
      <c r="AA160"/>
      <c r="AB160"/>
    </row>
    <row r="161" spans="2:28" ht="16.5" x14ac:dyDescent="0.25">
      <c r="B161" s="10">
        <f>VLOOKUP(C161,Schools!$A$2:$C$175,2,FALSE)</f>
        <v>9253152</v>
      </c>
      <c r="C161" t="s">
        <v>559</v>
      </c>
      <c r="D161" t="s">
        <v>560</v>
      </c>
      <c r="E161" s="15">
        <v>-1795.01</v>
      </c>
      <c r="F161" s="15">
        <v>1737</v>
      </c>
      <c r="G161" s="15">
        <f t="shared" si="35"/>
        <v>-3532.01</v>
      </c>
      <c r="H161" s="16">
        <f t="shared" si="29"/>
        <v>-3532.01</v>
      </c>
      <c r="I161" s="16">
        <f t="shared" si="30"/>
        <v>0</v>
      </c>
      <c r="J161"/>
      <c r="K161" s="16">
        <v>195</v>
      </c>
      <c r="L161" s="16"/>
      <c r="M161" s="16">
        <v>0</v>
      </c>
      <c r="N161"/>
      <c r="O161" s="16">
        <f t="shared" si="31"/>
        <v>-3337.01</v>
      </c>
      <c r="P161"/>
      <c r="Q161"/>
      <c r="R161"/>
      <c r="S161" s="17">
        <f t="shared" si="32"/>
        <v>0</v>
      </c>
      <c r="T161"/>
      <c r="U161" s="17">
        <f t="shared" si="33"/>
        <v>-3337.01</v>
      </c>
      <c r="V161"/>
      <c r="W161" s="18" t="s">
        <v>188</v>
      </c>
      <c r="X161" s="19"/>
      <c r="Y161"/>
      <c r="Z161"/>
      <c r="AA161"/>
      <c r="AB161"/>
    </row>
    <row r="162" spans="2:28" ht="16.5" x14ac:dyDescent="0.25">
      <c r="B162" s="10">
        <f>VLOOKUP(C162,Schools!$A$2:$C$175,2,FALSE)</f>
        <v>9252206</v>
      </c>
      <c r="C162" t="s">
        <v>561</v>
      </c>
      <c r="D162" t="s">
        <v>562</v>
      </c>
      <c r="E162" s="15">
        <v>11.58</v>
      </c>
      <c r="F162" s="15">
        <v>1820</v>
      </c>
      <c r="G162" s="15">
        <f t="shared" si="35"/>
        <v>-1808.42</v>
      </c>
      <c r="H162" s="16">
        <f t="shared" si="29"/>
        <v>-1808.42</v>
      </c>
      <c r="I162" s="16">
        <f t="shared" si="30"/>
        <v>0</v>
      </c>
      <c r="J162"/>
      <c r="K162" s="16">
        <v>0</v>
      </c>
      <c r="L162" s="16"/>
      <c r="M162" s="16">
        <v>0</v>
      </c>
      <c r="N162"/>
      <c r="O162" s="16">
        <f t="shared" si="31"/>
        <v>-1808.42</v>
      </c>
      <c r="P162"/>
      <c r="Q162"/>
      <c r="R162"/>
      <c r="S162" s="17">
        <f t="shared" si="32"/>
        <v>0</v>
      </c>
      <c r="T162"/>
      <c r="U162" s="17">
        <f t="shared" si="33"/>
        <v>-1808.42</v>
      </c>
      <c r="V162"/>
      <c r="W162" s="18" t="s">
        <v>188</v>
      </c>
      <c r="X162" s="19"/>
      <c r="Y162"/>
      <c r="Z162"/>
      <c r="AA162"/>
      <c r="AB162"/>
    </row>
    <row r="163" spans="2:28" ht="16.5" x14ac:dyDescent="0.25">
      <c r="B163" s="10">
        <f>VLOOKUP(C163,Schools!$A$2:$C$175,2,FALSE)</f>
        <v>9255218</v>
      </c>
      <c r="C163" s="25" t="s">
        <v>563</v>
      </c>
      <c r="D163" s="25" t="s">
        <v>564</v>
      </c>
      <c r="E163" s="26">
        <v>0</v>
      </c>
      <c r="F163" s="26">
        <v>-84</v>
      </c>
      <c r="G163" s="26">
        <f>-F163+E163</f>
        <v>84</v>
      </c>
      <c r="H163" s="27">
        <f t="shared" si="29"/>
        <v>0</v>
      </c>
      <c r="I163" s="27">
        <f t="shared" si="30"/>
        <v>84</v>
      </c>
      <c r="J163" s="25" t="s">
        <v>189</v>
      </c>
      <c r="K163" s="27"/>
      <c r="L163" s="27"/>
      <c r="M163" s="27">
        <v>0</v>
      </c>
      <c r="N163" s="25"/>
      <c r="O163" s="27">
        <f t="shared" si="31"/>
        <v>84</v>
      </c>
      <c r="P163" s="25"/>
      <c r="Q163" s="27"/>
      <c r="R163" s="27"/>
      <c r="S163" s="27">
        <f t="shared" si="32"/>
        <v>84</v>
      </c>
      <c r="T163" s="25"/>
      <c r="U163" s="28">
        <f t="shared" si="33"/>
        <v>0</v>
      </c>
      <c r="V163"/>
      <c r="W163" s="18"/>
      <c r="X163" s="19"/>
      <c r="Y163"/>
      <c r="Z163"/>
      <c r="AA163"/>
      <c r="AB163"/>
    </row>
    <row r="164" spans="2:28" ht="26.25" x14ac:dyDescent="0.25">
      <c r="B164" s="10">
        <f>VLOOKUP(C164,Schools!$A$2:$C$175,2,FALSE)</f>
        <v>9257015</v>
      </c>
      <c r="C164" t="s">
        <v>565</v>
      </c>
      <c r="D164" t="s">
        <v>566</v>
      </c>
      <c r="E164" s="15">
        <v>10995.99</v>
      </c>
      <c r="F164" s="15">
        <v>9796</v>
      </c>
      <c r="G164" s="15">
        <f t="shared" ref="G164:G167" si="36">-F164+E164</f>
        <v>1199.9899999999998</v>
      </c>
      <c r="H164" s="16">
        <f t="shared" si="29"/>
        <v>0</v>
      </c>
      <c r="I164" s="16">
        <f t="shared" si="30"/>
        <v>1199.9899999999998</v>
      </c>
      <c r="J164"/>
      <c r="K164" s="16">
        <v>298.8</v>
      </c>
      <c r="L164" s="16"/>
      <c r="M164" s="16">
        <v>0</v>
      </c>
      <c r="N164"/>
      <c r="O164" s="16">
        <f t="shared" si="31"/>
        <v>1498.7899999999997</v>
      </c>
      <c r="P164"/>
      <c r="Q164" s="16">
        <f>I164+O164</f>
        <v>2698.7799999999997</v>
      </c>
      <c r="R164"/>
      <c r="S164" s="17">
        <f t="shared" si="32"/>
        <v>1498.7899999999997</v>
      </c>
      <c r="T164"/>
      <c r="U164" s="17">
        <f t="shared" si="33"/>
        <v>0</v>
      </c>
      <c r="V164"/>
      <c r="W164" s="18" t="s">
        <v>188</v>
      </c>
      <c r="X164" s="19" t="s">
        <v>203</v>
      </c>
      <c r="Y164" t="s">
        <v>207</v>
      </c>
      <c r="Z164"/>
      <c r="AA164"/>
      <c r="AB164"/>
    </row>
    <row r="165" spans="2:28" ht="26.25" x14ac:dyDescent="0.25">
      <c r="B165" s="10">
        <f>VLOOKUP(C165,Schools!$A$2:$C$175,2,FALSE)</f>
        <v>9257016</v>
      </c>
      <c r="C165" t="s">
        <v>567</v>
      </c>
      <c r="D165" t="s">
        <v>568</v>
      </c>
      <c r="E165" s="15">
        <v>5233</v>
      </c>
      <c r="F165" s="15">
        <v>304</v>
      </c>
      <c r="G165" s="15">
        <f t="shared" si="36"/>
        <v>4929</v>
      </c>
      <c r="H165" s="16">
        <f t="shared" si="29"/>
        <v>0</v>
      </c>
      <c r="I165" s="16">
        <f t="shared" si="30"/>
        <v>4929</v>
      </c>
      <c r="J165"/>
      <c r="K165" s="16">
        <v>0</v>
      </c>
      <c r="L165" s="16"/>
      <c r="M165" s="16">
        <v>0</v>
      </c>
      <c r="N165"/>
      <c r="O165" s="16">
        <f t="shared" si="31"/>
        <v>4929</v>
      </c>
      <c r="P165"/>
      <c r="Q165" s="16">
        <f>I165+O165</f>
        <v>9858</v>
      </c>
      <c r="R165"/>
      <c r="S165" s="17">
        <f t="shared" si="32"/>
        <v>4929</v>
      </c>
      <c r="T165"/>
      <c r="U165" s="17">
        <f t="shared" si="33"/>
        <v>0</v>
      </c>
      <c r="V165"/>
      <c r="W165" s="18" t="s">
        <v>188</v>
      </c>
      <c r="X165" s="19" t="s">
        <v>203</v>
      </c>
      <c r="Y165" t="s">
        <v>204</v>
      </c>
      <c r="Z165"/>
      <c r="AA165"/>
      <c r="AB165"/>
    </row>
    <row r="166" spans="2:28" ht="39" x14ac:dyDescent="0.25">
      <c r="B166" s="10">
        <f>VLOOKUP(C166,Schools!$A$2:$C$175,2,FALSE)</f>
        <v>9257031</v>
      </c>
      <c r="C166" t="s">
        <v>569</v>
      </c>
      <c r="D166" t="s">
        <v>570</v>
      </c>
      <c r="E166" s="15">
        <v>-6803.54</v>
      </c>
      <c r="F166" s="15">
        <v>18915</v>
      </c>
      <c r="G166" s="15">
        <f t="shared" si="36"/>
        <v>-25718.54</v>
      </c>
      <c r="H166" s="16">
        <f t="shared" si="29"/>
        <v>-25718.54</v>
      </c>
      <c r="I166" s="16">
        <f t="shared" si="30"/>
        <v>0</v>
      </c>
      <c r="J166"/>
      <c r="K166" s="16">
        <v>13697.34</v>
      </c>
      <c r="L166" s="16"/>
      <c r="M166" s="16">
        <v>0</v>
      </c>
      <c r="N166"/>
      <c r="O166" s="16">
        <f t="shared" si="31"/>
        <v>-12021.2</v>
      </c>
      <c r="P166"/>
      <c r="Q166"/>
      <c r="R166"/>
      <c r="S166" s="17">
        <f t="shared" si="32"/>
        <v>0</v>
      </c>
      <c r="T166"/>
      <c r="U166" s="17">
        <f t="shared" si="33"/>
        <v>-12021.2</v>
      </c>
      <c r="V166"/>
      <c r="W166" s="18" t="s">
        <v>188</v>
      </c>
      <c r="X166" s="19" t="s">
        <v>571</v>
      </c>
      <c r="Y166" t="s">
        <v>572</v>
      </c>
      <c r="Z166"/>
      <c r="AA166"/>
      <c r="AB166"/>
    </row>
    <row r="167" spans="2:28" ht="16.5" x14ac:dyDescent="0.25">
      <c r="B167" s="10">
        <f>VLOOKUP(C167,Schools!$A$2:$C$175,2,FALSE)</f>
        <v>9257032</v>
      </c>
      <c r="C167" t="s">
        <v>573</v>
      </c>
      <c r="D167" t="s">
        <v>574</v>
      </c>
      <c r="E167" s="15">
        <v>0</v>
      </c>
      <c r="F167" s="15">
        <v>68</v>
      </c>
      <c r="G167" s="15">
        <f t="shared" si="36"/>
        <v>-68</v>
      </c>
      <c r="H167" s="16">
        <f t="shared" si="29"/>
        <v>-68</v>
      </c>
      <c r="I167" s="16">
        <f t="shared" si="30"/>
        <v>0</v>
      </c>
      <c r="J167"/>
      <c r="K167" s="16">
        <v>0</v>
      </c>
      <c r="L167" s="16"/>
      <c r="M167" s="16">
        <v>0</v>
      </c>
      <c r="N167"/>
      <c r="O167" s="16">
        <f t="shared" si="31"/>
        <v>-68</v>
      </c>
      <c r="P167"/>
      <c r="Q167"/>
      <c r="R167"/>
      <c r="S167" s="17">
        <f t="shared" si="32"/>
        <v>0</v>
      </c>
      <c r="T167"/>
      <c r="U167" s="17">
        <f t="shared" si="33"/>
        <v>-68</v>
      </c>
      <c r="V167"/>
      <c r="W167" s="18" t="s">
        <v>188</v>
      </c>
      <c r="X167" s="19"/>
      <c r="Y167"/>
      <c r="Z167"/>
      <c r="AA167"/>
      <c r="AB167"/>
    </row>
    <row r="168" spans="2:28" x14ac:dyDescent="0.25">
      <c r="C168"/>
      <c r="D168"/>
      <c r="E168"/>
      <c r="F168"/>
      <c r="G168"/>
      <c r="H168"/>
      <c r="I168"/>
      <c r="J168"/>
      <c r="K168"/>
      <c r="L168"/>
      <c r="M168"/>
      <c r="N168"/>
      <c r="O168"/>
      <c r="P168"/>
      <c r="Q168"/>
      <c r="R168"/>
      <c r="S168" s="17"/>
      <c r="T168"/>
      <c r="U168"/>
      <c r="V168"/>
      <c r="W168"/>
      <c r="X168" s="19"/>
      <c r="Y168"/>
      <c r="Z168"/>
      <c r="AA168"/>
      <c r="AB168"/>
    </row>
    <row r="169" spans="2:28" ht="15.75" thickBot="1" x14ac:dyDescent="0.3">
      <c r="C169"/>
      <c r="D169"/>
      <c r="E169" s="29">
        <f>SUM(E2:E168)</f>
        <v>60272.630000000012</v>
      </c>
      <c r="F169" s="29">
        <f t="shared" ref="F169:U169" si="37">SUM(F2:F168)</f>
        <v>559045</v>
      </c>
      <c r="G169" s="29">
        <f t="shared" si="37"/>
        <v>-498772.37000000017</v>
      </c>
      <c r="H169" s="29">
        <f t="shared" si="37"/>
        <v>-615757.22000000009</v>
      </c>
      <c r="I169" s="29">
        <f t="shared" si="37"/>
        <v>117494.27000000002</v>
      </c>
      <c r="J169"/>
      <c r="K169" s="29">
        <f t="shared" si="37"/>
        <v>381376.06</v>
      </c>
      <c r="L169" s="30"/>
      <c r="M169" s="29">
        <f>SUM(M2:M168)</f>
        <v>12230.409999999998</v>
      </c>
      <c r="N169"/>
      <c r="O169" s="29">
        <f t="shared" si="37"/>
        <v>-105165.89999999997</v>
      </c>
      <c r="P169"/>
      <c r="Q169" s="29">
        <f t="shared" si="37"/>
        <v>306026.18000000005</v>
      </c>
      <c r="R169"/>
      <c r="S169" s="29">
        <f t="shared" si="37"/>
        <v>208086.79</v>
      </c>
      <c r="T169"/>
      <c r="U169" s="29">
        <f t="shared" si="37"/>
        <v>-309800.41999999993</v>
      </c>
      <c r="V169"/>
      <c r="W169"/>
      <c r="X169" s="19"/>
      <c r="Y169"/>
      <c r="Z169"/>
      <c r="AA169"/>
      <c r="AB169"/>
    </row>
    <row r="170" spans="2:28" ht="16.5" x14ac:dyDescent="0.25">
      <c r="C170"/>
      <c r="D170" t="s">
        <v>575</v>
      </c>
      <c r="E170" s="18" t="s">
        <v>188</v>
      </c>
      <c r="F170" s="18" t="s">
        <v>188</v>
      </c>
      <c r="G170" s="18" t="s">
        <v>188</v>
      </c>
      <c r="H170"/>
      <c r="I170"/>
      <c r="J170"/>
      <c r="K170"/>
      <c r="L170"/>
      <c r="M170"/>
      <c r="N170"/>
      <c r="O170"/>
      <c r="P170"/>
      <c r="Q170"/>
      <c r="R170"/>
      <c r="S170" s="17"/>
      <c r="T170"/>
      <c r="U170"/>
      <c r="V170"/>
      <c r="W170"/>
      <c r="X170" s="19"/>
      <c r="Y170"/>
      <c r="Z170"/>
      <c r="AA170"/>
      <c r="AB170"/>
    </row>
    <row r="171" spans="2:28" x14ac:dyDescent="0.25">
      <c r="C171"/>
      <c r="D171"/>
      <c r="E171"/>
      <c r="F171"/>
      <c r="G171"/>
      <c r="H171" s="16">
        <f>H4+H25+H26+H38+H50+H56+H64+H83+H85+H86+H96+H101+H112+H130+H132+H137</f>
        <v>-170903</v>
      </c>
      <c r="I171"/>
      <c r="J171"/>
      <c r="K171"/>
      <c r="L171"/>
      <c r="M171"/>
      <c r="N171"/>
      <c r="O171"/>
      <c r="P171"/>
      <c r="Q171"/>
      <c r="R171"/>
      <c r="S171" s="17"/>
      <c r="T171"/>
      <c r="U171"/>
      <c r="V171"/>
      <c r="W171"/>
      <c r="X171" s="19"/>
      <c r="Y171"/>
      <c r="Z171"/>
      <c r="AA171"/>
      <c r="AB171"/>
    </row>
    <row r="172" spans="2:28" x14ac:dyDescent="0.25">
      <c r="M172" s="14">
        <v>199342.37999999998</v>
      </c>
    </row>
    <row r="173" spans="2:28" x14ac:dyDescent="0.25">
      <c r="D173" s="12" t="s">
        <v>6</v>
      </c>
      <c r="K173" s="11">
        <f>I171+K171</f>
        <v>0</v>
      </c>
      <c r="M173" s="11">
        <v>-199342.37999999998</v>
      </c>
      <c r="O173" s="11">
        <f>O171-K173</f>
        <v>0</v>
      </c>
    </row>
    <row r="174" spans="2:28" x14ac:dyDescent="0.25">
      <c r="D174" s="13" t="s">
        <v>189</v>
      </c>
    </row>
    <row r="256" spans="10:10" x14ac:dyDescent="0.25">
      <c r="J256" s="14"/>
    </row>
  </sheetData>
  <mergeCells count="5">
    <mergeCell ref="Y84:AB84"/>
    <mergeCell ref="Y113:AB113"/>
    <mergeCell ref="Y123:AB123"/>
    <mergeCell ref="Y138:Z138"/>
    <mergeCell ref="Y142:Z14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34AD6-1E92-45CD-B7CB-821199FDF908}">
  <dimension ref="A1:C175"/>
  <sheetViews>
    <sheetView workbookViewId="0">
      <pane ySplit="1" topLeftCell="A151" activePane="bottomLeft" state="frozen"/>
      <selection pane="bottomLeft" activeCell="E20" sqref="E20"/>
    </sheetView>
  </sheetViews>
  <sheetFormatPr defaultRowHeight="12.75" x14ac:dyDescent="0.2"/>
  <cols>
    <col min="1" max="1" width="7.28515625" bestFit="1" customWidth="1"/>
    <col min="2" max="2" width="8" bestFit="1" customWidth="1"/>
    <col min="3" max="3" width="67.42578125" bestFit="1" customWidth="1"/>
  </cols>
  <sheetData>
    <row r="1" spans="1:3" x14ac:dyDescent="0.2">
      <c r="A1" s="1" t="s">
        <v>7</v>
      </c>
      <c r="B1" s="1" t="s">
        <v>8</v>
      </c>
      <c r="C1" s="1" t="s">
        <v>9</v>
      </c>
    </row>
    <row r="2" spans="1:3" x14ac:dyDescent="0.2">
      <c r="A2" t="s">
        <v>600</v>
      </c>
      <c r="B2">
        <v>9251012</v>
      </c>
      <c r="C2" t="s">
        <v>10</v>
      </c>
    </row>
    <row r="3" spans="1:3" x14ac:dyDescent="0.2">
      <c r="A3" t="s">
        <v>601</v>
      </c>
      <c r="B3">
        <v>9251011</v>
      </c>
      <c r="C3" t="s">
        <v>11</v>
      </c>
    </row>
    <row r="4" spans="1:3" x14ac:dyDescent="0.2">
      <c r="A4" t="s">
        <v>602</v>
      </c>
      <c r="B4">
        <v>9251001</v>
      </c>
      <c r="C4" t="s">
        <v>12</v>
      </c>
    </row>
    <row r="5" spans="1:3" x14ac:dyDescent="0.2">
      <c r="A5" t="s">
        <v>603</v>
      </c>
      <c r="B5">
        <v>9251010</v>
      </c>
      <c r="C5" t="s">
        <v>13</v>
      </c>
    </row>
    <row r="6" spans="1:3" x14ac:dyDescent="0.2">
      <c r="A6" t="s">
        <v>604</v>
      </c>
      <c r="B6">
        <v>9251005</v>
      </c>
      <c r="C6" t="s">
        <v>14</v>
      </c>
    </row>
    <row r="7" spans="1:3" x14ac:dyDescent="0.2">
      <c r="A7" t="s">
        <v>190</v>
      </c>
      <c r="B7">
        <v>9252142</v>
      </c>
      <c r="C7" t="s">
        <v>15</v>
      </c>
    </row>
    <row r="8" spans="1:3" x14ac:dyDescent="0.2">
      <c r="A8" t="s">
        <v>194</v>
      </c>
      <c r="B8">
        <v>9253000</v>
      </c>
      <c r="C8" t="s">
        <v>16</v>
      </c>
    </row>
    <row r="9" spans="1:3" x14ac:dyDescent="0.2">
      <c r="A9" t="s">
        <v>196</v>
      </c>
      <c r="B9">
        <v>9253001</v>
      </c>
      <c r="C9" t="s">
        <v>17</v>
      </c>
    </row>
    <row r="10" spans="1:3" x14ac:dyDescent="0.2">
      <c r="A10" t="s">
        <v>201</v>
      </c>
      <c r="B10">
        <v>9253154</v>
      </c>
      <c r="C10" t="s">
        <v>18</v>
      </c>
    </row>
    <row r="11" spans="1:3" x14ac:dyDescent="0.2">
      <c r="A11" t="s">
        <v>205</v>
      </c>
      <c r="B11">
        <v>9255222</v>
      </c>
      <c r="C11" t="s">
        <v>19</v>
      </c>
    </row>
    <row r="12" spans="1:3" x14ac:dyDescent="0.2">
      <c r="A12" t="s">
        <v>208</v>
      </c>
      <c r="B12">
        <v>9253004</v>
      </c>
      <c r="C12" t="s">
        <v>20</v>
      </c>
    </row>
    <row r="13" spans="1:3" x14ac:dyDescent="0.2">
      <c r="A13" t="s">
        <v>210</v>
      </c>
      <c r="B13">
        <v>9253005</v>
      </c>
      <c r="C13" t="s">
        <v>21</v>
      </c>
    </row>
    <row r="14" spans="1:3" x14ac:dyDescent="0.2">
      <c r="A14" t="s">
        <v>212</v>
      </c>
      <c r="B14">
        <v>9252003</v>
      </c>
      <c r="C14" t="s">
        <v>22</v>
      </c>
    </row>
    <row r="15" spans="1:3" x14ac:dyDescent="0.2">
      <c r="A15" t="s">
        <v>214</v>
      </c>
      <c r="B15">
        <v>9253007</v>
      </c>
      <c r="C15" t="s">
        <v>23</v>
      </c>
    </row>
    <row r="16" spans="1:3" x14ac:dyDescent="0.2">
      <c r="A16" t="s">
        <v>216</v>
      </c>
      <c r="B16">
        <v>9253116</v>
      </c>
      <c r="C16" t="s">
        <v>24</v>
      </c>
    </row>
    <row r="17" spans="1:3" x14ac:dyDescent="0.2">
      <c r="A17" t="s">
        <v>220</v>
      </c>
      <c r="B17">
        <v>9253350</v>
      </c>
      <c r="C17" t="s">
        <v>25</v>
      </c>
    </row>
    <row r="18" spans="1:3" x14ac:dyDescent="0.2">
      <c r="A18" t="s">
        <v>222</v>
      </c>
      <c r="B18">
        <v>9252113</v>
      </c>
      <c r="C18" t="s">
        <v>26</v>
      </c>
    </row>
    <row r="19" spans="1:3" x14ac:dyDescent="0.2">
      <c r="A19" t="s">
        <v>224</v>
      </c>
      <c r="B19">
        <v>9253163</v>
      </c>
      <c r="C19" t="s">
        <v>27</v>
      </c>
    </row>
    <row r="20" spans="1:3" x14ac:dyDescent="0.2">
      <c r="A20" t="s">
        <v>226</v>
      </c>
      <c r="B20">
        <v>9252146</v>
      </c>
      <c r="C20" t="s">
        <v>28</v>
      </c>
    </row>
    <row r="21" spans="1:3" x14ac:dyDescent="0.2">
      <c r="A21" t="s">
        <v>228</v>
      </c>
      <c r="B21">
        <v>9253118</v>
      </c>
      <c r="C21" t="s">
        <v>29</v>
      </c>
    </row>
    <row r="22" spans="1:3" x14ac:dyDescent="0.2">
      <c r="A22" t="s">
        <v>230</v>
      </c>
      <c r="B22">
        <v>9252243</v>
      </c>
      <c r="C22" t="s">
        <v>30</v>
      </c>
    </row>
    <row r="23" spans="1:3" x14ac:dyDescent="0.2">
      <c r="A23" t="s">
        <v>234</v>
      </c>
      <c r="B23">
        <v>9255216</v>
      </c>
      <c r="C23" t="s">
        <v>31</v>
      </c>
    </row>
    <row r="24" spans="1:3" x14ac:dyDescent="0.2">
      <c r="A24" t="s">
        <v>238</v>
      </c>
      <c r="B24">
        <v>9253156</v>
      </c>
      <c r="C24" t="s">
        <v>32</v>
      </c>
    </row>
    <row r="25" spans="1:3" x14ac:dyDescent="0.2">
      <c r="A25" t="s">
        <v>240</v>
      </c>
      <c r="B25">
        <v>9253078</v>
      </c>
      <c r="C25" t="s">
        <v>33</v>
      </c>
    </row>
    <row r="26" spans="1:3" x14ac:dyDescent="0.2">
      <c r="A26" t="s">
        <v>242</v>
      </c>
      <c r="B26">
        <v>9253015</v>
      </c>
      <c r="C26" t="s">
        <v>34</v>
      </c>
    </row>
    <row r="27" spans="1:3" x14ac:dyDescent="0.2">
      <c r="A27" t="s">
        <v>246</v>
      </c>
      <c r="B27">
        <v>9252013</v>
      </c>
      <c r="C27" t="s">
        <v>35</v>
      </c>
    </row>
    <row r="28" spans="1:3" x14ac:dyDescent="0.2">
      <c r="A28" t="s">
        <v>250</v>
      </c>
      <c r="B28">
        <v>9253120</v>
      </c>
      <c r="C28" t="s">
        <v>36</v>
      </c>
    </row>
    <row r="29" spans="1:3" x14ac:dyDescent="0.2">
      <c r="A29" t="s">
        <v>254</v>
      </c>
      <c r="B29">
        <v>9253337</v>
      </c>
      <c r="C29" t="s">
        <v>37</v>
      </c>
    </row>
    <row r="30" spans="1:3" x14ac:dyDescent="0.2">
      <c r="A30" t="s">
        <v>256</v>
      </c>
      <c r="B30">
        <v>9255207</v>
      </c>
      <c r="C30" t="s">
        <v>38</v>
      </c>
    </row>
    <row r="31" spans="1:3" x14ac:dyDescent="0.2">
      <c r="A31" t="s">
        <v>258</v>
      </c>
      <c r="B31">
        <v>9252084</v>
      </c>
      <c r="C31" t="s">
        <v>39</v>
      </c>
    </row>
    <row r="32" spans="1:3" x14ac:dyDescent="0.2">
      <c r="A32" t="s">
        <v>260</v>
      </c>
      <c r="B32">
        <v>9252062</v>
      </c>
      <c r="C32" t="s">
        <v>40</v>
      </c>
    </row>
    <row r="33" spans="1:3" x14ac:dyDescent="0.2">
      <c r="A33" t="s">
        <v>264</v>
      </c>
      <c r="B33">
        <v>9252085</v>
      </c>
      <c r="C33" t="s">
        <v>41</v>
      </c>
    </row>
    <row r="34" spans="1:3" x14ac:dyDescent="0.2">
      <c r="A34" t="s">
        <v>266</v>
      </c>
      <c r="B34">
        <v>9253017</v>
      </c>
      <c r="C34" t="s">
        <v>42</v>
      </c>
    </row>
    <row r="35" spans="1:3" x14ac:dyDescent="0.2">
      <c r="A35" t="s">
        <v>268</v>
      </c>
      <c r="B35">
        <v>9253018</v>
      </c>
      <c r="C35" t="s">
        <v>43</v>
      </c>
    </row>
    <row r="36" spans="1:3" x14ac:dyDescent="0.2">
      <c r="A36" t="s">
        <v>270</v>
      </c>
      <c r="B36">
        <v>9252017</v>
      </c>
      <c r="C36" t="s">
        <v>44</v>
      </c>
    </row>
    <row r="37" spans="1:3" x14ac:dyDescent="0.2">
      <c r="A37" t="s">
        <v>272</v>
      </c>
      <c r="B37">
        <v>9253098</v>
      </c>
      <c r="C37" t="s">
        <v>45</v>
      </c>
    </row>
    <row r="38" spans="1:3" x14ac:dyDescent="0.2">
      <c r="A38" t="s">
        <v>274</v>
      </c>
      <c r="B38">
        <v>9252149</v>
      </c>
      <c r="C38" t="s">
        <v>46</v>
      </c>
    </row>
    <row r="39" spans="1:3" x14ac:dyDescent="0.2">
      <c r="A39" t="s">
        <v>276</v>
      </c>
      <c r="B39">
        <v>9253121</v>
      </c>
      <c r="C39" t="s">
        <v>47</v>
      </c>
    </row>
    <row r="40" spans="1:3" x14ac:dyDescent="0.2">
      <c r="A40" t="s">
        <v>279</v>
      </c>
      <c r="B40">
        <v>9253021</v>
      </c>
      <c r="C40" t="s">
        <v>48</v>
      </c>
    </row>
    <row r="41" spans="1:3" x14ac:dyDescent="0.2">
      <c r="A41" t="s">
        <v>281</v>
      </c>
      <c r="B41">
        <v>9252019</v>
      </c>
      <c r="C41" t="s">
        <v>49</v>
      </c>
    </row>
    <row r="42" spans="1:3" x14ac:dyDescent="0.2">
      <c r="A42" t="s">
        <v>283</v>
      </c>
      <c r="B42">
        <v>9252151</v>
      </c>
      <c r="C42" t="s">
        <v>50</v>
      </c>
    </row>
    <row r="43" spans="1:3" x14ac:dyDescent="0.2">
      <c r="A43" t="s">
        <v>285</v>
      </c>
      <c r="B43">
        <v>9253122</v>
      </c>
      <c r="C43" t="s">
        <v>51</v>
      </c>
    </row>
    <row r="44" spans="1:3" x14ac:dyDescent="0.2">
      <c r="A44" t="s">
        <v>287</v>
      </c>
      <c r="B44">
        <v>9252087</v>
      </c>
      <c r="C44" t="s">
        <v>52</v>
      </c>
    </row>
    <row r="45" spans="1:3" x14ac:dyDescent="0.2">
      <c r="A45" t="s">
        <v>289</v>
      </c>
      <c r="B45">
        <v>9252100</v>
      </c>
      <c r="C45" t="s">
        <v>53</v>
      </c>
    </row>
    <row r="46" spans="1:3" x14ac:dyDescent="0.2">
      <c r="A46" t="s">
        <v>291</v>
      </c>
      <c r="B46">
        <v>9252214</v>
      </c>
      <c r="C46" t="s">
        <v>54</v>
      </c>
    </row>
    <row r="47" spans="1:3" x14ac:dyDescent="0.2">
      <c r="A47" t="s">
        <v>293</v>
      </c>
      <c r="B47">
        <v>9253169</v>
      </c>
      <c r="C47" t="s">
        <v>55</v>
      </c>
    </row>
    <row r="48" spans="1:3" x14ac:dyDescent="0.2">
      <c r="A48" t="s">
        <v>295</v>
      </c>
      <c r="B48">
        <v>9252089</v>
      </c>
      <c r="C48" t="s">
        <v>56</v>
      </c>
    </row>
    <row r="49" spans="1:3" x14ac:dyDescent="0.2">
      <c r="A49" t="s">
        <v>297</v>
      </c>
      <c r="B49">
        <v>9253088</v>
      </c>
      <c r="C49" t="s">
        <v>57</v>
      </c>
    </row>
    <row r="50" spans="1:3" x14ac:dyDescent="0.2">
      <c r="A50" t="s">
        <v>299</v>
      </c>
      <c r="B50">
        <v>9252091</v>
      </c>
      <c r="C50" t="s">
        <v>58</v>
      </c>
    </row>
    <row r="51" spans="1:3" x14ac:dyDescent="0.2">
      <c r="A51" t="s">
        <v>301</v>
      </c>
      <c r="B51">
        <v>9252158</v>
      </c>
      <c r="C51" t="s">
        <v>59</v>
      </c>
    </row>
    <row r="52" spans="1:3" x14ac:dyDescent="0.2">
      <c r="A52" t="s">
        <v>303</v>
      </c>
      <c r="B52">
        <v>9252070</v>
      </c>
      <c r="C52" t="s">
        <v>60</v>
      </c>
    </row>
    <row r="53" spans="1:3" x14ac:dyDescent="0.2">
      <c r="A53" t="s">
        <v>305</v>
      </c>
      <c r="B53">
        <v>9252054</v>
      </c>
      <c r="C53" t="s">
        <v>61</v>
      </c>
    </row>
    <row r="54" spans="1:3" x14ac:dyDescent="0.2">
      <c r="A54" t="s">
        <v>307</v>
      </c>
      <c r="B54">
        <v>9252055</v>
      </c>
      <c r="C54" t="s">
        <v>62</v>
      </c>
    </row>
    <row r="55" spans="1:3" x14ac:dyDescent="0.2">
      <c r="A55" t="s">
        <v>309</v>
      </c>
      <c r="B55">
        <v>9253029</v>
      </c>
      <c r="C55" t="s">
        <v>63</v>
      </c>
    </row>
    <row r="56" spans="1:3" x14ac:dyDescent="0.2">
      <c r="A56" t="s">
        <v>311</v>
      </c>
      <c r="B56">
        <v>9253026</v>
      </c>
      <c r="C56" t="s">
        <v>64</v>
      </c>
    </row>
    <row r="57" spans="1:3" x14ac:dyDescent="0.2">
      <c r="A57" t="s">
        <v>313</v>
      </c>
      <c r="B57">
        <v>9253123</v>
      </c>
      <c r="C57" t="s">
        <v>65</v>
      </c>
    </row>
    <row r="58" spans="1:3" x14ac:dyDescent="0.2">
      <c r="A58" t="s">
        <v>315</v>
      </c>
      <c r="B58">
        <v>9253313</v>
      </c>
      <c r="C58" t="s">
        <v>66</v>
      </c>
    </row>
    <row r="59" spans="1:3" x14ac:dyDescent="0.2">
      <c r="A59" t="s">
        <v>317</v>
      </c>
      <c r="B59">
        <v>9253314</v>
      </c>
      <c r="C59" t="s">
        <v>67</v>
      </c>
    </row>
    <row r="60" spans="1:3" x14ac:dyDescent="0.2">
      <c r="A60" t="s">
        <v>319</v>
      </c>
      <c r="B60">
        <v>9252159</v>
      </c>
      <c r="C60" t="s">
        <v>68</v>
      </c>
    </row>
    <row r="61" spans="1:3" x14ac:dyDescent="0.2">
      <c r="A61" t="s">
        <v>321</v>
      </c>
      <c r="B61">
        <v>9255217</v>
      </c>
      <c r="C61" t="s">
        <v>69</v>
      </c>
    </row>
    <row r="62" spans="1:3" x14ac:dyDescent="0.2">
      <c r="A62" t="s">
        <v>324</v>
      </c>
      <c r="B62">
        <v>9253124</v>
      </c>
      <c r="C62" t="s">
        <v>70</v>
      </c>
    </row>
    <row r="63" spans="1:3" x14ac:dyDescent="0.2">
      <c r="A63" t="s">
        <v>326</v>
      </c>
      <c r="B63">
        <v>9253125</v>
      </c>
      <c r="C63" t="s">
        <v>71</v>
      </c>
    </row>
    <row r="64" spans="1:3" x14ac:dyDescent="0.2">
      <c r="A64" t="s">
        <v>328</v>
      </c>
      <c r="B64">
        <v>9253031</v>
      </c>
      <c r="C64" t="s">
        <v>72</v>
      </c>
    </row>
    <row r="65" spans="1:3" x14ac:dyDescent="0.2">
      <c r="A65" t="s">
        <v>330</v>
      </c>
      <c r="B65">
        <v>9253033</v>
      </c>
      <c r="C65" t="s">
        <v>73</v>
      </c>
    </row>
    <row r="66" spans="1:3" x14ac:dyDescent="0.2">
      <c r="A66" t="s">
        <v>332</v>
      </c>
      <c r="B66">
        <v>9252025</v>
      </c>
      <c r="C66" t="s">
        <v>74</v>
      </c>
    </row>
    <row r="67" spans="1:3" x14ac:dyDescent="0.2">
      <c r="A67" t="s">
        <v>334</v>
      </c>
      <c r="B67">
        <v>9252210</v>
      </c>
      <c r="C67" t="s">
        <v>75</v>
      </c>
    </row>
    <row r="68" spans="1:3" x14ac:dyDescent="0.2">
      <c r="A68" t="s">
        <v>337</v>
      </c>
      <c r="B68">
        <v>9253089</v>
      </c>
      <c r="C68" t="s">
        <v>76</v>
      </c>
    </row>
    <row r="69" spans="1:3" x14ac:dyDescent="0.2">
      <c r="A69" t="s">
        <v>339</v>
      </c>
      <c r="B69">
        <v>9253167</v>
      </c>
      <c r="C69" t="s">
        <v>77</v>
      </c>
    </row>
    <row r="70" spans="1:3" x14ac:dyDescent="0.2">
      <c r="A70" t="s">
        <v>341</v>
      </c>
      <c r="B70">
        <v>9252229</v>
      </c>
      <c r="C70" t="s">
        <v>78</v>
      </c>
    </row>
    <row r="71" spans="1:3" x14ac:dyDescent="0.2">
      <c r="A71" t="s">
        <v>344</v>
      </c>
      <c r="B71">
        <v>9252162</v>
      </c>
      <c r="C71" t="s">
        <v>79</v>
      </c>
    </row>
    <row r="72" spans="1:3" x14ac:dyDescent="0.2">
      <c r="A72" t="s">
        <v>346</v>
      </c>
      <c r="B72">
        <v>9252166</v>
      </c>
      <c r="C72" t="s">
        <v>80</v>
      </c>
    </row>
    <row r="73" spans="1:3" x14ac:dyDescent="0.2">
      <c r="A73" t="s">
        <v>350</v>
      </c>
      <c r="B73">
        <v>9252182</v>
      </c>
      <c r="C73" t="s">
        <v>81</v>
      </c>
    </row>
    <row r="74" spans="1:3" x14ac:dyDescent="0.2">
      <c r="A74" t="s">
        <v>352</v>
      </c>
      <c r="B74">
        <v>9253359</v>
      </c>
      <c r="C74" t="s">
        <v>82</v>
      </c>
    </row>
    <row r="75" spans="1:3" x14ac:dyDescent="0.2">
      <c r="A75" t="s">
        <v>354</v>
      </c>
      <c r="B75">
        <v>9252094</v>
      </c>
      <c r="C75" t="s">
        <v>83</v>
      </c>
    </row>
    <row r="76" spans="1:3" x14ac:dyDescent="0.2">
      <c r="A76" t="s">
        <v>358</v>
      </c>
      <c r="B76">
        <v>9252028</v>
      </c>
      <c r="C76" t="s">
        <v>84</v>
      </c>
    </row>
    <row r="77" spans="1:3" x14ac:dyDescent="0.2">
      <c r="A77" t="s">
        <v>360</v>
      </c>
      <c r="B77">
        <v>9253361</v>
      </c>
      <c r="C77" t="s">
        <v>85</v>
      </c>
    </row>
    <row r="78" spans="1:3" x14ac:dyDescent="0.2">
      <c r="A78" t="s">
        <v>362</v>
      </c>
      <c r="B78">
        <v>9253037</v>
      </c>
      <c r="C78" t="s">
        <v>86</v>
      </c>
    </row>
    <row r="79" spans="1:3" x14ac:dyDescent="0.2">
      <c r="A79" t="s">
        <v>364</v>
      </c>
      <c r="B79">
        <v>9253168</v>
      </c>
      <c r="C79" t="s">
        <v>87</v>
      </c>
    </row>
    <row r="80" spans="1:3" x14ac:dyDescent="0.2">
      <c r="A80" t="s">
        <v>367</v>
      </c>
      <c r="B80">
        <v>9252169</v>
      </c>
      <c r="C80" t="s">
        <v>88</v>
      </c>
    </row>
    <row r="81" spans="1:3" x14ac:dyDescent="0.2">
      <c r="A81" t="s">
        <v>369</v>
      </c>
      <c r="B81">
        <v>9252245</v>
      </c>
      <c r="C81" t="s">
        <v>89</v>
      </c>
    </row>
    <row r="82" spans="1:3" x14ac:dyDescent="0.2">
      <c r="A82" t="s">
        <v>371</v>
      </c>
      <c r="B82">
        <v>9253505</v>
      </c>
      <c r="C82" t="s">
        <v>90</v>
      </c>
    </row>
    <row r="83" spans="1:3" x14ac:dyDescent="0.2">
      <c r="A83" t="s">
        <v>374</v>
      </c>
      <c r="B83">
        <v>9252246</v>
      </c>
      <c r="C83" t="s">
        <v>91</v>
      </c>
    </row>
    <row r="84" spans="1:3" x14ac:dyDescent="0.2">
      <c r="A84" t="s">
        <v>376</v>
      </c>
      <c r="B84">
        <v>9252124</v>
      </c>
      <c r="C84" t="s">
        <v>92</v>
      </c>
    </row>
    <row r="85" spans="1:3" x14ac:dyDescent="0.2">
      <c r="A85" t="s">
        <v>378</v>
      </c>
      <c r="B85">
        <v>9253107</v>
      </c>
      <c r="C85" t="s">
        <v>93</v>
      </c>
    </row>
    <row r="86" spans="1:3" x14ac:dyDescent="0.2">
      <c r="A86" t="s">
        <v>380</v>
      </c>
      <c r="B86">
        <v>9253108</v>
      </c>
      <c r="C86" t="s">
        <v>94</v>
      </c>
    </row>
    <row r="87" spans="1:3" x14ac:dyDescent="0.2">
      <c r="A87" t="s">
        <v>384</v>
      </c>
      <c r="B87">
        <v>9253111</v>
      </c>
      <c r="C87" t="s">
        <v>95</v>
      </c>
    </row>
    <row r="88" spans="1:3" x14ac:dyDescent="0.2">
      <c r="A88" t="s">
        <v>386</v>
      </c>
      <c r="B88">
        <v>9253105</v>
      </c>
      <c r="C88" t="s">
        <v>96</v>
      </c>
    </row>
    <row r="89" spans="1:3" x14ac:dyDescent="0.2">
      <c r="A89" t="s">
        <v>388</v>
      </c>
      <c r="B89">
        <v>9255219</v>
      </c>
      <c r="C89" t="s">
        <v>97</v>
      </c>
    </row>
    <row r="90" spans="1:3" x14ac:dyDescent="0.2">
      <c r="A90" t="s">
        <v>390</v>
      </c>
      <c r="B90">
        <v>9253507</v>
      </c>
      <c r="C90" t="s">
        <v>98</v>
      </c>
    </row>
    <row r="91" spans="1:3" x14ac:dyDescent="0.2">
      <c r="A91" t="s">
        <v>392</v>
      </c>
      <c r="B91">
        <v>9252120</v>
      </c>
      <c r="C91" t="s">
        <v>99</v>
      </c>
    </row>
    <row r="92" spans="1:3" x14ac:dyDescent="0.2">
      <c r="A92" t="s">
        <v>395</v>
      </c>
      <c r="B92">
        <v>9252135</v>
      </c>
      <c r="C92" t="s">
        <v>100</v>
      </c>
    </row>
    <row r="93" spans="1:3" x14ac:dyDescent="0.2">
      <c r="A93" t="s">
        <v>398</v>
      </c>
      <c r="B93">
        <v>9253128</v>
      </c>
      <c r="C93" t="s">
        <v>101</v>
      </c>
    </row>
    <row r="94" spans="1:3" x14ac:dyDescent="0.2">
      <c r="A94" t="s">
        <v>400</v>
      </c>
      <c r="B94">
        <v>9253130</v>
      </c>
      <c r="C94" t="s">
        <v>102</v>
      </c>
    </row>
    <row r="95" spans="1:3" x14ac:dyDescent="0.2">
      <c r="A95" t="s">
        <v>402</v>
      </c>
      <c r="B95">
        <v>9252065</v>
      </c>
      <c r="C95" t="s">
        <v>103</v>
      </c>
    </row>
    <row r="96" spans="1:3" x14ac:dyDescent="0.2">
      <c r="A96" t="s">
        <v>404</v>
      </c>
      <c r="B96">
        <v>9255228</v>
      </c>
      <c r="C96" t="s">
        <v>104</v>
      </c>
    </row>
    <row r="97" spans="1:3" x14ac:dyDescent="0.2">
      <c r="A97" t="s">
        <v>406</v>
      </c>
      <c r="B97">
        <v>9253131</v>
      </c>
      <c r="C97" t="s">
        <v>105</v>
      </c>
    </row>
    <row r="98" spans="1:3" x14ac:dyDescent="0.2">
      <c r="A98" t="s">
        <v>408</v>
      </c>
      <c r="B98">
        <v>9252174</v>
      </c>
      <c r="C98" t="s">
        <v>106</v>
      </c>
    </row>
    <row r="99" spans="1:3" x14ac:dyDescent="0.2">
      <c r="A99" t="s">
        <v>410</v>
      </c>
      <c r="B99">
        <v>9253321</v>
      </c>
      <c r="C99" t="s">
        <v>107</v>
      </c>
    </row>
    <row r="100" spans="1:3" x14ac:dyDescent="0.2">
      <c r="A100" t="s">
        <v>412</v>
      </c>
      <c r="B100">
        <v>9253041</v>
      </c>
      <c r="C100" t="s">
        <v>108</v>
      </c>
    </row>
    <row r="101" spans="1:3" x14ac:dyDescent="0.2">
      <c r="A101" t="s">
        <v>414</v>
      </c>
      <c r="B101">
        <v>9252030</v>
      </c>
      <c r="C101" t="s">
        <v>109</v>
      </c>
    </row>
    <row r="102" spans="1:3" x14ac:dyDescent="0.2">
      <c r="A102" t="s">
        <v>416</v>
      </c>
      <c r="B102">
        <v>9252176</v>
      </c>
      <c r="C102" t="s">
        <v>110</v>
      </c>
    </row>
    <row r="103" spans="1:3" x14ac:dyDescent="0.2">
      <c r="A103" t="s">
        <v>418</v>
      </c>
      <c r="B103">
        <v>9252177</v>
      </c>
      <c r="C103" t="s">
        <v>111</v>
      </c>
    </row>
    <row r="104" spans="1:3" x14ac:dyDescent="0.2">
      <c r="A104" t="s">
        <v>420</v>
      </c>
      <c r="B104">
        <v>9252096</v>
      </c>
      <c r="C104" t="s">
        <v>112</v>
      </c>
    </row>
    <row r="105" spans="1:3" x14ac:dyDescent="0.2">
      <c r="A105" t="s">
        <v>422</v>
      </c>
      <c r="B105">
        <v>9252097</v>
      </c>
      <c r="C105" t="s">
        <v>113</v>
      </c>
    </row>
    <row r="106" spans="1:3" x14ac:dyDescent="0.2">
      <c r="A106" t="s">
        <v>424</v>
      </c>
      <c r="B106">
        <v>9253045</v>
      </c>
      <c r="C106" t="s">
        <v>114</v>
      </c>
    </row>
    <row r="107" spans="1:3" x14ac:dyDescent="0.2">
      <c r="A107" t="s">
        <v>426</v>
      </c>
      <c r="B107">
        <v>9253364</v>
      </c>
      <c r="C107" t="s">
        <v>115</v>
      </c>
    </row>
    <row r="108" spans="1:3" x14ac:dyDescent="0.2">
      <c r="A108" t="s">
        <v>428</v>
      </c>
      <c r="B108">
        <v>9252178</v>
      </c>
      <c r="C108" t="s">
        <v>116</v>
      </c>
    </row>
    <row r="109" spans="1:3" x14ac:dyDescent="0.2">
      <c r="A109" t="s">
        <v>430</v>
      </c>
      <c r="B109">
        <v>9252179</v>
      </c>
      <c r="C109" t="s">
        <v>117</v>
      </c>
    </row>
    <row r="110" spans="1:3" x14ac:dyDescent="0.2">
      <c r="A110" t="s">
        <v>432</v>
      </c>
      <c r="B110">
        <v>9253132</v>
      </c>
      <c r="C110" t="s">
        <v>118</v>
      </c>
    </row>
    <row r="111" spans="1:3" x14ac:dyDescent="0.2">
      <c r="A111" t="s">
        <v>434</v>
      </c>
      <c r="B111">
        <v>9252031</v>
      </c>
      <c r="C111" t="s">
        <v>119</v>
      </c>
    </row>
    <row r="112" spans="1:3" x14ac:dyDescent="0.2">
      <c r="A112" t="s">
        <v>436</v>
      </c>
      <c r="B112">
        <v>9252181</v>
      </c>
      <c r="C112" t="s">
        <v>120</v>
      </c>
    </row>
    <row r="113" spans="1:3" x14ac:dyDescent="0.2">
      <c r="A113" t="s">
        <v>438</v>
      </c>
      <c r="B113">
        <v>9253134</v>
      </c>
      <c r="C113" t="s">
        <v>121</v>
      </c>
    </row>
    <row r="114" spans="1:3" x14ac:dyDescent="0.2">
      <c r="A114" t="s">
        <v>440</v>
      </c>
      <c r="B114">
        <v>9253133</v>
      </c>
      <c r="C114" t="s">
        <v>122</v>
      </c>
    </row>
    <row r="115" spans="1:3" x14ac:dyDescent="0.2">
      <c r="A115" t="s">
        <v>442</v>
      </c>
      <c r="B115">
        <v>9253047</v>
      </c>
      <c r="C115" t="s">
        <v>123</v>
      </c>
    </row>
    <row r="116" spans="1:3" x14ac:dyDescent="0.2">
      <c r="A116" t="s">
        <v>444</v>
      </c>
      <c r="B116">
        <v>9252033</v>
      </c>
      <c r="C116" t="s">
        <v>124</v>
      </c>
    </row>
    <row r="117" spans="1:3" x14ac:dyDescent="0.2">
      <c r="A117" t="s">
        <v>446</v>
      </c>
      <c r="B117">
        <v>9255225</v>
      </c>
      <c r="C117" t="s">
        <v>125</v>
      </c>
    </row>
    <row r="118" spans="1:3" x14ac:dyDescent="0.2">
      <c r="A118" t="s">
        <v>448</v>
      </c>
      <c r="B118">
        <v>9252034</v>
      </c>
      <c r="C118" t="s">
        <v>126</v>
      </c>
    </row>
    <row r="119" spans="1:3" x14ac:dyDescent="0.2">
      <c r="A119" t="s">
        <v>451</v>
      </c>
      <c r="B119">
        <v>9252185</v>
      </c>
      <c r="C119" t="s">
        <v>127</v>
      </c>
    </row>
    <row r="120" spans="1:3" x14ac:dyDescent="0.2">
      <c r="A120" t="s">
        <v>453</v>
      </c>
      <c r="B120">
        <v>9253366</v>
      </c>
      <c r="C120" t="s">
        <v>128</v>
      </c>
    </row>
    <row r="121" spans="1:3" x14ac:dyDescent="0.2">
      <c r="A121" t="s">
        <v>455</v>
      </c>
      <c r="B121">
        <v>9253092</v>
      </c>
      <c r="C121" t="s">
        <v>129</v>
      </c>
    </row>
    <row r="122" spans="1:3" x14ac:dyDescent="0.2">
      <c r="A122" t="s">
        <v>457</v>
      </c>
      <c r="B122">
        <v>9253322</v>
      </c>
      <c r="C122" t="s">
        <v>130</v>
      </c>
    </row>
    <row r="123" spans="1:3" x14ac:dyDescent="0.2">
      <c r="A123" t="s">
        <v>459</v>
      </c>
      <c r="B123">
        <v>9253050</v>
      </c>
      <c r="C123" t="s">
        <v>131</v>
      </c>
    </row>
    <row r="124" spans="1:3" x14ac:dyDescent="0.2">
      <c r="A124" t="s">
        <v>462</v>
      </c>
      <c r="B124">
        <v>9253093</v>
      </c>
      <c r="C124" t="s">
        <v>132</v>
      </c>
    </row>
    <row r="125" spans="1:3" x14ac:dyDescent="0.2">
      <c r="A125" t="s">
        <v>464</v>
      </c>
      <c r="B125">
        <v>9253136</v>
      </c>
      <c r="C125" t="s">
        <v>133</v>
      </c>
    </row>
    <row r="126" spans="1:3" x14ac:dyDescent="0.2">
      <c r="A126" t="s">
        <v>466</v>
      </c>
      <c r="B126">
        <v>9253052</v>
      </c>
      <c r="C126" t="s">
        <v>134</v>
      </c>
    </row>
    <row r="127" spans="1:3" x14ac:dyDescent="0.2">
      <c r="A127" t="s">
        <v>469</v>
      </c>
      <c r="B127">
        <v>9252224</v>
      </c>
      <c r="C127" t="s">
        <v>135</v>
      </c>
    </row>
    <row r="128" spans="1:3" x14ac:dyDescent="0.2">
      <c r="A128" t="s">
        <v>471</v>
      </c>
      <c r="B128">
        <v>9253139</v>
      </c>
      <c r="C128" t="s">
        <v>136</v>
      </c>
    </row>
    <row r="129" spans="1:3" x14ac:dyDescent="0.2">
      <c r="A129" t="s">
        <v>474</v>
      </c>
      <c r="B129">
        <v>9253140</v>
      </c>
      <c r="C129" t="s">
        <v>137</v>
      </c>
    </row>
    <row r="130" spans="1:3" x14ac:dyDescent="0.2">
      <c r="A130" t="s">
        <v>476</v>
      </c>
      <c r="B130">
        <v>9253141</v>
      </c>
      <c r="C130" t="s">
        <v>138</v>
      </c>
    </row>
    <row r="131" spans="1:3" x14ac:dyDescent="0.2">
      <c r="A131" t="s">
        <v>478</v>
      </c>
      <c r="B131">
        <v>9252187</v>
      </c>
      <c r="C131" t="s">
        <v>139</v>
      </c>
    </row>
    <row r="132" spans="1:3" x14ac:dyDescent="0.2">
      <c r="A132" t="s">
        <v>482</v>
      </c>
      <c r="B132">
        <v>9252188</v>
      </c>
      <c r="C132" t="s">
        <v>140</v>
      </c>
    </row>
    <row r="133" spans="1:3" x14ac:dyDescent="0.2">
      <c r="A133" t="s">
        <v>485</v>
      </c>
      <c r="B133">
        <v>9252107</v>
      </c>
      <c r="C133" t="s">
        <v>141</v>
      </c>
    </row>
    <row r="134" spans="1:3" x14ac:dyDescent="0.2">
      <c r="A134" t="s">
        <v>487</v>
      </c>
      <c r="B134">
        <v>9253170</v>
      </c>
      <c r="C134" t="s">
        <v>142</v>
      </c>
    </row>
    <row r="135" spans="1:3" x14ac:dyDescent="0.2">
      <c r="A135" t="s">
        <v>490</v>
      </c>
      <c r="B135">
        <v>9252219</v>
      </c>
      <c r="C135" t="s">
        <v>143</v>
      </c>
    </row>
    <row r="136" spans="1:3" x14ac:dyDescent="0.2">
      <c r="A136" t="s">
        <v>493</v>
      </c>
      <c r="B136">
        <v>9252067</v>
      </c>
      <c r="C136" t="s">
        <v>144</v>
      </c>
    </row>
    <row r="137" spans="1:3" x14ac:dyDescent="0.2">
      <c r="A137" t="s">
        <v>496</v>
      </c>
      <c r="B137">
        <v>9253056</v>
      </c>
      <c r="C137" t="s">
        <v>145</v>
      </c>
    </row>
    <row r="138" spans="1:3" x14ac:dyDescent="0.2">
      <c r="A138" t="s">
        <v>498</v>
      </c>
      <c r="B138">
        <v>9252038</v>
      </c>
      <c r="C138" t="s">
        <v>146</v>
      </c>
    </row>
    <row r="139" spans="1:3" x14ac:dyDescent="0.2">
      <c r="A139" t="s">
        <v>502</v>
      </c>
      <c r="B139">
        <v>9252248</v>
      </c>
      <c r="C139" t="s">
        <v>147</v>
      </c>
    </row>
    <row r="140" spans="1:3" x14ac:dyDescent="0.2">
      <c r="A140" t="s">
        <v>504</v>
      </c>
      <c r="B140">
        <v>9252039</v>
      </c>
      <c r="C140" t="s">
        <v>148</v>
      </c>
    </row>
    <row r="141" spans="1:3" x14ac:dyDescent="0.2">
      <c r="A141" t="s">
        <v>506</v>
      </c>
      <c r="B141">
        <v>9252114</v>
      </c>
      <c r="C141" t="s">
        <v>149</v>
      </c>
    </row>
    <row r="142" spans="1:3" x14ac:dyDescent="0.2">
      <c r="A142" t="s">
        <v>508</v>
      </c>
      <c r="B142">
        <v>9253339</v>
      </c>
      <c r="C142" t="s">
        <v>150</v>
      </c>
    </row>
    <row r="143" spans="1:3" x14ac:dyDescent="0.2">
      <c r="A143" t="s">
        <v>511</v>
      </c>
      <c r="B143">
        <v>9253325</v>
      </c>
      <c r="C143" t="s">
        <v>151</v>
      </c>
    </row>
    <row r="144" spans="1:3" x14ac:dyDescent="0.2">
      <c r="A144" t="s">
        <v>513</v>
      </c>
      <c r="B144">
        <v>9253171</v>
      </c>
      <c r="C144" t="s">
        <v>152</v>
      </c>
    </row>
    <row r="145" spans="1:3" x14ac:dyDescent="0.2">
      <c r="A145" t="s">
        <v>516</v>
      </c>
      <c r="B145">
        <v>9252195</v>
      </c>
      <c r="C145" t="s">
        <v>153</v>
      </c>
    </row>
    <row r="146" spans="1:3" x14ac:dyDescent="0.2">
      <c r="A146" t="s">
        <v>518</v>
      </c>
      <c r="B146">
        <v>9252238</v>
      </c>
      <c r="C146" t="s">
        <v>154</v>
      </c>
    </row>
    <row r="147" spans="1:3" x14ac:dyDescent="0.2">
      <c r="A147" t="s">
        <v>520</v>
      </c>
      <c r="B147">
        <v>9252104</v>
      </c>
      <c r="C147" t="s">
        <v>155</v>
      </c>
    </row>
    <row r="148" spans="1:3" x14ac:dyDescent="0.2">
      <c r="A148" t="s">
        <v>522</v>
      </c>
      <c r="B148">
        <v>9253103</v>
      </c>
      <c r="C148" t="s">
        <v>156</v>
      </c>
    </row>
    <row r="149" spans="1:3" x14ac:dyDescent="0.2">
      <c r="A149" t="s">
        <v>524</v>
      </c>
      <c r="B149">
        <v>9252196</v>
      </c>
      <c r="C149" t="s">
        <v>157</v>
      </c>
    </row>
    <row r="150" spans="1:3" x14ac:dyDescent="0.2">
      <c r="A150" t="s">
        <v>526</v>
      </c>
      <c r="B150">
        <v>9253066</v>
      </c>
      <c r="C150" t="s">
        <v>158</v>
      </c>
    </row>
    <row r="151" spans="1:3" x14ac:dyDescent="0.2">
      <c r="A151" t="s">
        <v>528</v>
      </c>
      <c r="B151">
        <v>9253102</v>
      </c>
      <c r="C151" t="s">
        <v>159</v>
      </c>
    </row>
    <row r="152" spans="1:3" x14ac:dyDescent="0.2">
      <c r="A152" t="s">
        <v>530</v>
      </c>
      <c r="B152">
        <v>9252215</v>
      </c>
      <c r="C152" t="s">
        <v>160</v>
      </c>
    </row>
    <row r="153" spans="1:3" x14ac:dyDescent="0.2">
      <c r="A153" t="s">
        <v>533</v>
      </c>
      <c r="B153">
        <v>9252197</v>
      </c>
      <c r="C153" t="s">
        <v>161</v>
      </c>
    </row>
    <row r="154" spans="1:3" x14ac:dyDescent="0.2">
      <c r="A154" t="s">
        <v>535</v>
      </c>
      <c r="B154">
        <v>9252198</v>
      </c>
      <c r="C154" t="s">
        <v>162</v>
      </c>
    </row>
    <row r="155" spans="1:3" x14ac:dyDescent="0.2">
      <c r="A155" t="s">
        <v>537</v>
      </c>
      <c r="B155">
        <v>9252199</v>
      </c>
      <c r="C155" t="s">
        <v>163</v>
      </c>
    </row>
    <row r="156" spans="1:3" x14ac:dyDescent="0.2">
      <c r="A156" t="s">
        <v>539</v>
      </c>
      <c r="B156">
        <v>9253068</v>
      </c>
      <c r="C156" t="s">
        <v>164</v>
      </c>
    </row>
    <row r="157" spans="1:3" x14ac:dyDescent="0.2">
      <c r="A157" t="s">
        <v>541</v>
      </c>
      <c r="B157">
        <v>9252201</v>
      </c>
      <c r="C157" t="s">
        <v>165</v>
      </c>
    </row>
    <row r="158" spans="1:3" x14ac:dyDescent="0.2">
      <c r="A158" t="s">
        <v>543</v>
      </c>
      <c r="B158">
        <v>9253340</v>
      </c>
      <c r="C158" t="s">
        <v>166</v>
      </c>
    </row>
    <row r="159" spans="1:3" x14ac:dyDescent="0.2">
      <c r="A159" t="s">
        <v>545</v>
      </c>
      <c r="B159">
        <v>9253070</v>
      </c>
      <c r="C159" t="s">
        <v>167</v>
      </c>
    </row>
    <row r="160" spans="1:3" x14ac:dyDescent="0.2">
      <c r="A160" t="s">
        <v>547</v>
      </c>
      <c r="B160">
        <v>9252203</v>
      </c>
      <c r="C160" t="s">
        <v>168</v>
      </c>
    </row>
    <row r="161" spans="1:3" x14ac:dyDescent="0.2">
      <c r="A161" t="s">
        <v>549</v>
      </c>
      <c r="B161">
        <v>9252050</v>
      </c>
      <c r="C161" t="s">
        <v>169</v>
      </c>
    </row>
    <row r="162" spans="1:3" x14ac:dyDescent="0.2">
      <c r="A162" t="s">
        <v>551</v>
      </c>
      <c r="B162">
        <v>9253071</v>
      </c>
      <c r="C162" t="s">
        <v>170</v>
      </c>
    </row>
    <row r="163" spans="1:3" x14ac:dyDescent="0.2">
      <c r="A163" t="s">
        <v>553</v>
      </c>
      <c r="B163">
        <v>9253096</v>
      </c>
      <c r="C163" t="s">
        <v>171</v>
      </c>
    </row>
    <row r="164" spans="1:3" x14ac:dyDescent="0.2">
      <c r="A164" t="s">
        <v>555</v>
      </c>
      <c r="B164">
        <v>9253151</v>
      </c>
      <c r="C164" t="s">
        <v>172</v>
      </c>
    </row>
    <row r="165" spans="1:3" x14ac:dyDescent="0.2">
      <c r="A165" t="s">
        <v>557</v>
      </c>
      <c r="B165">
        <v>9252205</v>
      </c>
      <c r="C165" t="s">
        <v>173</v>
      </c>
    </row>
    <row r="166" spans="1:3" x14ac:dyDescent="0.2">
      <c r="A166" t="s">
        <v>559</v>
      </c>
      <c r="B166">
        <v>9253152</v>
      </c>
      <c r="C166" t="s">
        <v>174</v>
      </c>
    </row>
    <row r="167" spans="1:3" x14ac:dyDescent="0.2">
      <c r="A167" t="s">
        <v>561</v>
      </c>
      <c r="B167">
        <v>9252206</v>
      </c>
      <c r="C167" t="s">
        <v>175</v>
      </c>
    </row>
    <row r="168" spans="1:3" x14ac:dyDescent="0.2">
      <c r="A168" t="s">
        <v>563</v>
      </c>
      <c r="B168">
        <v>9255218</v>
      </c>
      <c r="C168" t="s">
        <v>176</v>
      </c>
    </row>
    <row r="169" spans="1:3" x14ac:dyDescent="0.2">
      <c r="A169" t="s">
        <v>605</v>
      </c>
      <c r="B169">
        <v>9254065</v>
      </c>
      <c r="C169" t="s">
        <v>177</v>
      </c>
    </row>
    <row r="170" spans="1:3" x14ac:dyDescent="0.2">
      <c r="A170" t="s">
        <v>606</v>
      </c>
      <c r="B170">
        <v>9254027</v>
      </c>
      <c r="C170" t="s">
        <v>178</v>
      </c>
    </row>
    <row r="171" spans="1:3" x14ac:dyDescent="0.2">
      <c r="A171" t="s">
        <v>607</v>
      </c>
      <c r="B171">
        <v>9257012</v>
      </c>
      <c r="C171" t="s">
        <v>179</v>
      </c>
    </row>
    <row r="172" spans="1:3" x14ac:dyDescent="0.2">
      <c r="A172" t="s">
        <v>565</v>
      </c>
      <c r="B172">
        <v>9257015</v>
      </c>
      <c r="C172" t="s">
        <v>180</v>
      </c>
    </row>
    <row r="173" spans="1:3" x14ac:dyDescent="0.2">
      <c r="A173" t="s">
        <v>567</v>
      </c>
      <c r="B173">
        <v>9257016</v>
      </c>
      <c r="C173" t="s">
        <v>181</v>
      </c>
    </row>
    <row r="174" spans="1:3" x14ac:dyDescent="0.2">
      <c r="A174" t="s">
        <v>569</v>
      </c>
      <c r="B174">
        <v>9257031</v>
      </c>
      <c r="C174" t="s">
        <v>182</v>
      </c>
    </row>
    <row r="175" spans="1:3" x14ac:dyDescent="0.2">
      <c r="A175" t="s">
        <v>573</v>
      </c>
      <c r="B175">
        <v>9257032</v>
      </c>
      <c r="C175" t="s">
        <v>183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e1ff32e-9f0e-4ded-9c14-659910092282">
      <Terms xmlns="http://schemas.microsoft.com/office/infopath/2007/PartnerControls"/>
    </lcf76f155ced4ddcb4097134ff3c332f>
    <TaxCatchAll xmlns="8dc9effd-76e4-4e94-b9b6-2836c4bb60de"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F3C0E7F5A35774D839D4219C1D6745F" ma:contentTypeVersion="16" ma:contentTypeDescription="Create a new document." ma:contentTypeScope="" ma:versionID="cf490dea70776615808be68a327aa0e5">
  <xsd:schema xmlns:xsd="http://www.w3.org/2001/XMLSchema" xmlns:xs="http://www.w3.org/2001/XMLSchema" xmlns:p="http://schemas.microsoft.com/office/2006/metadata/properties" xmlns:ns2="8dc9effd-76e4-4e94-b9b6-2836c4bb60de" xmlns:ns3="1e1ff32e-9f0e-4ded-9c14-659910092282" targetNamespace="http://schemas.microsoft.com/office/2006/metadata/properties" ma:root="true" ma:fieldsID="197e3aaa85530631f73aef919c9c0676" ns2:_="" ns3:_="">
    <xsd:import namespace="8dc9effd-76e4-4e94-b9b6-2836c4bb60de"/>
    <xsd:import namespace="1e1ff32e-9f0e-4ded-9c14-659910092282"/>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lcf76f155ced4ddcb4097134ff3c332f" minOccurs="0"/>
                <xsd:element ref="ns2:TaxCatchAll" minOccurs="0"/>
                <xsd:element ref="ns3:MediaServiceDateTaken" minOccurs="0"/>
                <xsd:element ref="ns3:MediaLengthInSeconds" minOccurs="0"/>
                <xsd:element ref="ns3:MediaServiceOCR" minOccurs="0"/>
                <xsd:element ref="ns3:MediaServiceGenerationTime" minOccurs="0"/>
                <xsd:element ref="ns3:MediaServiceEventHashCode"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c9effd-76e4-4e94-b9b6-2836c4bb60de"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1c0ec1a7-d5a4-4f80-a512-c0fb6d088283}" ma:internalName="TaxCatchAll" ma:showField="CatchAllData" ma:web="8dc9effd-76e4-4e94-b9b6-2836c4bb60de">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e1ff32e-9f0e-4ded-9c14-659910092282"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0cb4337f-889a-49cc-a650-7850101ac6d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41C6136-5934-4B15-B9A8-F53CDDFC4808}">
  <ds:schemaRefs>
    <ds:schemaRef ds:uri="http://www.w3.org/XML/1998/namespace"/>
    <ds:schemaRef ds:uri="http://schemas.microsoft.com/office/2006/metadata/properties"/>
    <ds:schemaRef ds:uri="8dc9effd-76e4-4e94-b9b6-2836c4bb60de"/>
    <ds:schemaRef ds:uri="http://purl.org/dc/elements/1.1/"/>
    <ds:schemaRef ds:uri="http://purl.org/dc/terms/"/>
    <ds:schemaRef ds:uri="1e1ff32e-9f0e-4ded-9c14-659910092282"/>
    <ds:schemaRef ds:uri="http://schemas.microsoft.com/office/2006/documentManagement/types"/>
    <ds:schemaRef ds:uri="http://schemas.microsoft.com/office/infopath/2007/PartnerControl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D455AAC3-5196-4475-AAA6-B65F8109C646}">
  <ds:schemaRefs>
    <ds:schemaRef ds:uri="http://schemas.microsoft.com/sharepoint/v3/contenttype/forms"/>
  </ds:schemaRefs>
</ds:datastoreItem>
</file>

<file path=customXml/itemProps3.xml><?xml version="1.0" encoding="utf-8"?>
<ds:datastoreItem xmlns:ds="http://schemas.openxmlformats.org/officeDocument/2006/customXml" ds:itemID="{A461CD32-5392-4D4D-B799-62605E1328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c9effd-76e4-4e94-b9b6-2836c4bb60de"/>
    <ds:schemaRef ds:uri="1e1ff32e-9f0e-4ded-9c14-65991009228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PE and Sport 23-24</vt:lpstr>
      <vt:lpstr>Summary</vt:lpstr>
      <vt:lpstr>Schools</vt:lpstr>
    </vt:vector>
  </TitlesOfParts>
  <Manager/>
  <Company>Lincolnshire County Council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Mark Nunn</dc:creator>
  <cp:keywords/>
  <dc:description/>
  <cp:lastModifiedBy>Mrs Bacon</cp:lastModifiedBy>
  <cp:revision/>
  <cp:lastPrinted>2025-01-20T08:49:10Z</cp:lastPrinted>
  <dcterms:created xsi:type="dcterms:W3CDTF">2023-11-02T12:08:11Z</dcterms:created>
  <dcterms:modified xsi:type="dcterms:W3CDTF">2025-01-20T08:49:39Z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0x0101008F3C0E7F5A35774D839D4219C1D6745F</vt:lpwstr>
  </property>
  <property fmtid="{D5CDD505-2E9C-101B-9397-08002B2CF9AE}" pid="3" name="MediaServiceImageTags">
    <vt:lpwstr/>
  </property>
</Properties>
</file>